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autoCompressPictures="0"/>
  <mc:AlternateContent xmlns:mc="http://schemas.openxmlformats.org/markup-compatibility/2006">
    <mc:Choice Requires="x15">
      <x15ac:absPath xmlns:x15ac="http://schemas.microsoft.com/office/spreadsheetml/2010/11/ac" url="C:\Users\Arie\Documents\website files\Compliance\BUD\"/>
    </mc:Choice>
  </mc:AlternateContent>
  <xr:revisionPtr revIDLastSave="0" documentId="8_{1C20AE84-9850-4780-914D-F109C6729BE2}" xr6:coauthVersionLast="47" xr6:coauthVersionMax="47" xr10:uidLastSave="{00000000-0000-0000-0000-000000000000}"/>
  <bookViews>
    <workbookView xWindow="-120" yWindow="-120" windowWidth="20730" windowHeight="1176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Q37" i="4" s="1"/>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s="1"/>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37" i="4"/>
  <c r="A22" i="6" s="1"/>
  <c r="B20" i="4"/>
  <c r="A11" i="6" s="1"/>
  <c r="B71" i="4"/>
  <c r="A50" i="6" s="1"/>
  <c r="B4" i="5"/>
  <c r="B10" i="4"/>
  <c r="A6" i="6" s="1"/>
  <c r="B22" i="4"/>
  <c r="A13" i="6" s="1"/>
  <c r="B4" i="4"/>
  <c r="B18" i="4"/>
  <c r="A10" i="6" s="1"/>
  <c r="B55" i="4"/>
  <c r="A37"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C33" i="6" s="1"/>
  <c r="J26" i="6"/>
  <c r="B69" i="4"/>
  <c r="A48" i="6" s="1"/>
  <c r="A27" i="2"/>
  <c r="A55" i="2"/>
  <c r="A66" i="2"/>
  <c r="A73" i="2"/>
  <c r="A16" i="2"/>
  <c r="C17" i="3"/>
  <c r="A20" i="2"/>
  <c r="B6" i="3"/>
  <c r="B49" i="4"/>
  <c r="A32" i="6" s="1"/>
  <c r="B43" i="4"/>
  <c r="A27" i="6" s="1"/>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C62" i="6" s="1"/>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X6" i="5"/>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B61" i="4"/>
  <c r="A42" i="6" s="1"/>
  <c r="V2343" i="5"/>
  <c r="H25" i="6"/>
  <c r="D25" i="6"/>
  <c r="H31" i="6"/>
  <c r="D31" i="6"/>
  <c r="J4" i="5"/>
  <c r="M4" i="5"/>
  <c r="K4" i="5"/>
  <c r="J24" i="6"/>
  <c r="J34" i="6"/>
  <c r="J60" i="6"/>
  <c r="J30" i="6"/>
  <c r="J9" i="6"/>
  <c r="J16" i="6"/>
  <c r="I16" i="6"/>
  <c r="I10" i="6"/>
  <c r="P4" i="5"/>
  <c r="D4" i="8"/>
  <c r="I28" i="6"/>
  <c r="B1001" i="7"/>
  <c r="I23" i="6"/>
  <c r="C23" i="6" s="1"/>
  <c r="L63" i="6"/>
  <c r="B35" i="4"/>
  <c r="J20" i="6"/>
  <c r="J44" i="6"/>
  <c r="B38" i="4"/>
  <c r="B62" i="4" s="1"/>
  <c r="A43" i="6" s="1"/>
  <c r="J31" i="6"/>
  <c r="J13" i="6"/>
  <c r="J55" i="6"/>
  <c r="I12" i="6"/>
  <c r="I60" i="6"/>
  <c r="I39" i="6"/>
  <c r="J49" i="6"/>
  <c r="B3" i="6"/>
  <c r="A4" i="8"/>
  <c r="I51" i="6"/>
  <c r="J40" i="6"/>
  <c r="I43" i="6"/>
  <c r="I31" i="6"/>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C21" i="6" s="1"/>
  <c r="B81" i="4"/>
  <c r="A58" i="6" s="1"/>
  <c r="H4" i="5"/>
  <c r="J50" i="6"/>
  <c r="J52" i="6"/>
  <c r="O4" i="5"/>
  <c r="I44" i="6"/>
  <c r="J62" i="6"/>
  <c r="J15" i="6"/>
  <c r="B2" i="5"/>
  <c r="B41" i="4"/>
  <c r="B65" i="4" s="1"/>
  <c r="A46" i="6" s="1"/>
  <c r="I8" i="6"/>
  <c r="D3" i="6"/>
  <c r="I5" i="6"/>
  <c r="C5" i="6" s="1"/>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H4" i="8"/>
  <c r="J59" i="6"/>
  <c r="J18" i="6"/>
  <c r="F4" i="8"/>
  <c r="B3" i="5"/>
  <c r="I38" i="6"/>
  <c r="G4" i="8"/>
  <c r="J29" i="6"/>
  <c r="I4" i="5"/>
  <c r="J33" i="6"/>
  <c r="J7" i="6"/>
  <c r="L4" i="5"/>
  <c r="B68" i="4"/>
  <c r="A47" i="6" s="1"/>
  <c r="J63" i="6"/>
  <c r="J36" i="6"/>
  <c r="I48" i="6"/>
  <c r="A4" i="5"/>
  <c r="G25" i="4"/>
  <c r="G43" i="4" s="1"/>
  <c r="I56" i="6"/>
  <c r="J4" i="6"/>
  <c r="D25" i="4"/>
  <c r="D55" i="4" s="1"/>
  <c r="A24" i="6"/>
  <c r="I1537" i="5"/>
  <c r="H1537" i="5"/>
  <c r="E1537" i="5"/>
  <c r="X1537" i="5" s="1"/>
  <c r="E1433" i="5"/>
  <c r="X1433" i="5" s="1"/>
  <c r="I1433" i="5"/>
  <c r="R1313" i="5"/>
  <c r="I1313" i="5"/>
  <c r="J793" i="5"/>
  <c r="H793" i="5"/>
  <c r="R793" i="5"/>
  <c r="G457" i="5"/>
  <c r="E457" i="5"/>
  <c r="X457" i="5"/>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X5"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G63" i="6"/>
  <c r="AB2498" i="5"/>
  <c r="G64" i="6"/>
  <c r="H21" i="6"/>
  <c r="H23" i="6"/>
  <c r="D23" i="6"/>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B63" i="4"/>
  <c r="A44" i="6" s="1"/>
  <c r="G20" i="6"/>
  <c r="D16" i="6"/>
  <c r="K62" i="6"/>
  <c r="B75" i="4"/>
  <c r="A54" i="6" s="1"/>
  <c r="E2363" i="5"/>
  <c r="X2363" i="5" s="1"/>
  <c r="I2363" i="5"/>
  <c r="H2363" i="5"/>
  <c r="J2363" i="5"/>
  <c r="R1619" i="5"/>
  <c r="H1619" i="5"/>
  <c r="I1619" i="5"/>
  <c r="E1619" i="5"/>
  <c r="X1619" i="5" s="1"/>
  <c r="J1619" i="5"/>
  <c r="F1619" i="5"/>
  <c r="C31" i="6"/>
  <c r="G61" i="6"/>
  <c r="F48" i="6"/>
  <c r="F53" i="6" s="1"/>
  <c r="H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H20" i="6"/>
  <c r="D20" i="6" s="1"/>
  <c r="B52" i="4"/>
  <c r="A35" i="6" s="1"/>
  <c r="G68" i="4"/>
  <c r="G55" i="4"/>
  <c r="B46" i="4"/>
  <c r="A30" i="6" s="1"/>
  <c r="G61" i="4"/>
  <c r="G49" i="4"/>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c r="D44" i="6"/>
  <c r="D21" i="6"/>
  <c r="F39" i="6"/>
  <c r="H39" i="6"/>
  <c r="D39" i="6" s="1"/>
  <c r="F62" i="6"/>
  <c r="F34" i="6"/>
  <c r="H34" i="6"/>
  <c r="D34" i="6"/>
  <c r="F33" i="6"/>
  <c r="H33" i="6"/>
  <c r="F61" i="6"/>
  <c r="F28" i="6"/>
  <c r="H28" i="6"/>
  <c r="D28" i="6" s="1"/>
  <c r="F43" i="6"/>
  <c r="H43" i="6" s="1"/>
  <c r="F38" i="6"/>
  <c r="H38" i="6" s="1"/>
  <c r="C24" i="6"/>
  <c r="F49" i="6"/>
  <c r="H49" i="6"/>
  <c r="H62" i="6"/>
  <c r="D62" i="6" s="1"/>
  <c r="C34" i="6"/>
  <c r="F55" i="6"/>
  <c r="H55" i="6" s="1"/>
  <c r="F63" i="6"/>
  <c r="F58" i="6"/>
  <c r="H58" i="6" s="1"/>
  <c r="H48" i="6"/>
  <c r="F56" i="6"/>
  <c r="H56" i="6" s="1"/>
  <c r="D33" i="6"/>
  <c r="B2" i="6"/>
  <c r="H61" i="6"/>
  <c r="C61" i="6" s="1"/>
  <c r="A25" i="6" l="1"/>
  <c r="C16" i="6"/>
  <c r="C13" i="6"/>
  <c r="C12" i="6"/>
  <c r="C11" i="6"/>
  <c r="C10" i="6"/>
  <c r="C9" i="6"/>
  <c r="B64" i="4"/>
  <c r="A45" i="6" s="1"/>
  <c r="C8" i="6"/>
  <c r="C7" i="6"/>
  <c r="C44" i="6"/>
  <c r="D61" i="4"/>
  <c r="C49" i="6"/>
  <c r="B50" i="4"/>
  <c r="A33" i="6" s="1"/>
  <c r="C48" i="6"/>
  <c r="C2" i="6"/>
  <c r="H60" i="6"/>
  <c r="D60" i="6" s="1"/>
  <c r="C6" i="6"/>
  <c r="D37" i="4"/>
  <c r="C4" i="6"/>
  <c r="B57" i="4"/>
  <c r="A39" i="6" s="1"/>
  <c r="B56" i="4"/>
  <c r="A38" i="6" s="1"/>
  <c r="D31" i="4"/>
  <c r="D43" i="4"/>
  <c r="D68" i="4"/>
  <c r="C39" i="6"/>
  <c r="B53" i="4"/>
  <c r="A36" i="6" s="1"/>
  <c r="D49" i="4"/>
  <c r="G31" i="4"/>
  <c r="D58" i="6"/>
  <c r="C58" i="6"/>
  <c r="D15" i="6"/>
  <c r="K61" i="6"/>
  <c r="C15" i="6"/>
  <c r="D56" i="6"/>
  <c r="C56" i="6"/>
  <c r="D55" i="6"/>
  <c r="C55" i="6"/>
  <c r="C38" i="6"/>
  <c r="D38" i="6"/>
  <c r="C43" i="6"/>
  <c r="D43" i="6"/>
  <c r="D53" i="6"/>
  <c r="C53" i="6"/>
  <c r="D48" i="6"/>
  <c r="F64" i="6"/>
  <c r="D49" i="6"/>
  <c r="A23" i="6"/>
  <c r="F54" i="6"/>
  <c r="H54" i="6" s="1"/>
  <c r="C20" i="6"/>
  <c r="D61" i="6"/>
  <c r="C28" i="6"/>
  <c r="F50" i="6"/>
  <c r="F59" i="6"/>
  <c r="H59" i="6" s="1"/>
  <c r="G37" i="4"/>
  <c r="B74" i="4"/>
  <c r="A53" i="6" s="1"/>
  <c r="B44" i="4"/>
  <c r="A28" i="6" s="1"/>
  <c r="G65" i="6"/>
  <c r="H65" i="6" s="1"/>
  <c r="B59" i="4"/>
  <c r="A41" i="6" s="1"/>
  <c r="B47" i="4"/>
  <c r="A31" i="6" s="1"/>
  <c r="C65" i="6"/>
  <c r="A26" i="6"/>
  <c r="C60" i="6" l="1"/>
  <c r="C54" i="6"/>
  <c r="D54" i="6"/>
  <c r="C59" i="6"/>
  <c r="D59" i="6"/>
  <c r="H50" i="6"/>
  <c r="F51" i="6"/>
  <c r="H51" i="6" s="1"/>
  <c r="D51" i="6" l="1"/>
  <c r="C51" i="6"/>
  <c r="D50" i="6"/>
  <c r="C50" i="6"/>
  <c r="H66" i="6"/>
  <c r="D2" i="6" s="1"/>
</calcChain>
</file>

<file path=xl/sharedStrings.xml><?xml version="1.0" encoding="utf-8"?>
<sst xmlns="http://schemas.openxmlformats.org/spreadsheetml/2006/main" count="14985" uniqueCount="12817">
  <si>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</si>
  <si>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</si>
  <si>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</si>
  <si>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</si>
  <si>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</si>
  <si>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</si>
  <si>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</si>
  <si>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</si>
  <si>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</si>
  <si>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</si>
  <si>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</si>
  <si>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</si>
  <si>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</si>
  <si>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</si>
  <si>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</si>
  <si>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</si>
  <si>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</si>
  <si>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</si>
  <si>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</si>
  <si>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</si>
  <si>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</si>
  <si>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</si>
  <si>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</si>
  <si>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</si>
  <si>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</si>
  <si>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</si>
  <si>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</si>
  <si>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</si>
  <si>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</si>
  <si>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</si>
  <si>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</si>
  <si>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</si>
  <si>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</si>
  <si>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</si>
  <si>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</si>
  <si>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</si>
  <si>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</si>
  <si>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</si>
  <si>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</si>
  <si>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</si>
  <si>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</si>
  <si>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</si>
  <si>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</si>
  <si>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</si>
  <si>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</si>
  <si>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</si>
  <si>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</si>
  <si>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</si>
  <si>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</si>
  <si>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</si>
  <si>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</si>
  <si>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</si>
  <si>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</si>
  <si>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</si>
  <si>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</si>
  <si>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</si>
  <si>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</si>
  <si>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</si>
  <si>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</si>
  <si>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</si>
  <si>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</si>
  <si>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</si>
  <si>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</si>
  <si>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</si>
  <si>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</si>
  <si>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</si>
  <si>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</si>
  <si>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</si>
  <si>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</si>
  <si>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</si>
  <si>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</si>
  <si>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</si>
  <si>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</si>
  <si>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</si>
  <si>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</si>
  <si>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</si>
  <si>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</si>
  <si>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</si>
  <si>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</si>
  <si>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</si>
  <si>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</si>
  <si>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</si>
  <si>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</si>
  <si>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</si>
  <si>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</si>
  <si>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</si>
  <si>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</si>
  <si>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</si>
  <si>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</si>
  <si>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</si>
  <si>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</si>
  <si>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</si>
  <si>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</si>
  <si>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</si>
  <si>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</si>
  <si>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</si>
  <si>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</si>
  <si>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</si>
  <si>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</si>
  <si>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</si>
  <si>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</si>
  <si>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</si>
  <si>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</si>
  <si>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</si>
  <si>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</si>
  <si>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</si>
  <si>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</si>
  <si>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</si>
  <si>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</si>
  <si>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</si>
  <si>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</si>
  <si>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</si>
  <si>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</si>
  <si>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</si>
  <si>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</si>
  <si>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</si>
  <si>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</si>
  <si>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</si>
  <si>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</si>
  <si>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</si>
  <si>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</si>
  <si>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</si>
  <si>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</si>
  <si>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</si>
  <si>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</si>
  <si>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</si>
  <si>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</si>
  <si>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</si>
  <si>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</si>
  <si>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</si>
  <si>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</si>
  <si>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</si>
  <si>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</si>
  <si>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</si>
  <si>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</si>
  <si>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</si>
  <si>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</si>
  <si>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</si>
  <si>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</si>
  <si>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</si>
  <si>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</si>
  <si>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</si>
  <si>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</si>
  <si>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</si>
  <si>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</si>
  <si>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</si>
  <si>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</si>
  <si>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</si>
  <si>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</si>
  <si>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</si>
  <si>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</si>
  <si>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</si>
  <si>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</si>
  <si>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</si>
  <si>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</si>
  <si>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</si>
  <si>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</si>
  <si>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</si>
  <si>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</si>
  <si>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</si>
  <si>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</si>
  <si>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</si>
  <si>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</si>
  <si>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</si>
  <si>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</si>
  <si>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</si>
  <si>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</si>
  <si>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</si>
  <si>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</si>
  <si>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</si>
  <si>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</si>
  <si>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</si>
  <si>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</si>
  <si>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</si>
  <si>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</si>
  <si>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</si>
  <si>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</si>
  <si>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</si>
  <si>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</si>
  <si>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</si>
  <si>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</si>
  <si>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</si>
  <si>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</si>
  <si>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</si>
  <si>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</si>
  <si>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</si>
  <si>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</si>
  <si>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</si>
  <si>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</si>
  <si>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</si>
  <si>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</si>
  <si>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</si>
  <si>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</si>
  <si>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</si>
  <si>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</si>
  <si>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</si>
  <si>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</si>
  <si>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</si>
  <si>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</si>
  <si>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</si>
  <si>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</si>
  <si>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</si>
  <si>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</si>
  <si>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</si>
  <si>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</si>
  <si>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</si>
  <si>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</si>
  <si>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</si>
  <si>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</si>
  <si>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</si>
  <si>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</si>
  <si>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</si>
  <si>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</si>
  <si>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</si>
  <si>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</si>
  <si>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</si>
  <si>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</si>
  <si>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</si>
  <si>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</si>
  <si>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</si>
  <si>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</si>
  <si>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</si>
  <si>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</si>
  <si>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</si>
  <si>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</si>
  <si>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</si>
  <si>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</si>
  <si>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</si>
  <si>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</si>
  <si>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</si>
  <si>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</si>
  <si>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</si>
  <si>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</si>
  <si>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</si>
  <si>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</si>
  <si>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</si>
  <si>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</si>
  <si>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</si>
  <si>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</si>
  <si>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</si>
  <si>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</si>
  <si>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</si>
  <si>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</si>
  <si>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</si>
  <si>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</si>
  <si>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</si>
  <si>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</si>
  <si>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</si>
  <si>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</si>
  <si>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</si>
  <si>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</si>
  <si>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</si>
  <si>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</si>
  <si>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</si>
  <si>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</si>
  <si>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</si>
  <si>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</si>
  <si>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</si>
  <si>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</si>
  <si>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</si>
  <si>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</si>
  <si>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</si>
  <si>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</si>
  <si>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</si>
  <si>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</si>
  <si>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</si>
  <si>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</si>
  <si>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</si>
  <si>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</si>
  <si>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</si>
  <si>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</si>
  <si>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</si>
  <si>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</si>
  <si>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</si>
  <si>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</si>
  <si>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</si>
  <si>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</si>
  <si>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</si>
  <si>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</si>
  <si>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</si>
  <si>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</si>
  <si>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</si>
  <si>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</si>
  <si>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</si>
  <si>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</si>
  <si>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</si>
  <si>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</si>
  <si>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</si>
  <si>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</si>
  <si>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</si>
  <si>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</si>
  <si>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</si>
  <si>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</si>
  <si>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</si>
  <si>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</si>
  <si>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</si>
  <si>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</si>
  <si>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</si>
  <si>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</si>
  <si>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</si>
  <si>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</si>
  <si>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</si>
  <si>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</si>
  <si>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</si>
  <si>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</si>
  <si>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</si>
  <si>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</si>
  <si>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</si>
  <si>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</si>
  <si>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</si>
  <si>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</si>
  <si>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</si>
  <si>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</si>
  <si>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</si>
  <si>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</si>
  <si>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</si>
  <si>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</si>
  <si>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</si>
  <si>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</si>
  <si>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</si>
  <si>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</si>
  <si>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</si>
  <si>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</si>
  <si>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</si>
  <si>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</si>
  <si>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</si>
  <si>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</si>
  <si>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</si>
  <si>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</si>
  <si>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</si>
  <si>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</si>
  <si>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</si>
  <si>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</si>
  <si>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</si>
  <si>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</si>
  <si>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</si>
  <si>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</si>
  <si>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</si>
  <si>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</si>
  <si>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</si>
  <si>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</si>
  <si>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</si>
  <si>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</si>
  <si>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</si>
  <si>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</si>
  <si>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</si>
  <si>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</si>
  <si>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</si>
  <si>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</si>
  <si>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</si>
  <si>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</si>
  <si>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</si>
  <si>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</si>
  <si>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</si>
  <si>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</si>
  <si>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</si>
  <si>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</si>
  <si>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</si>
  <si>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</si>
  <si>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</si>
  <si>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</si>
  <si>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</si>
  <si>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</si>
  <si>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</si>
  <si>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</si>
  <si>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</si>
  <si>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</si>
  <si>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</si>
  <si>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</si>
  <si>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</si>
  <si>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</si>
  <si>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</si>
  <si>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</si>
  <si>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</si>
  <si>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</si>
  <si>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</si>
  <si>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</si>
  <si>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</si>
  <si>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</si>
  <si>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</si>
  <si>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</si>
  <si>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</si>
  <si>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</si>
  <si>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</si>
  <si>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</si>
  <si>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</si>
  <si>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</si>
  <si>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</si>
  <si>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</si>
  <si>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</si>
  <si>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</si>
  <si>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</si>
  <si>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</si>
  <si>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</si>
  <si>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</si>
  <si>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</si>
  <si>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</si>
  <si>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</si>
  <si>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</si>
  <si>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</si>
  <si>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</si>
  <si>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</si>
  <si>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</si>
  <si>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</si>
  <si>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</si>
  <si>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</si>
  <si>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</si>
  <si>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</si>
  <si>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</si>
  <si>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</si>
  <si>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</si>
  <si>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</si>
  <si>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</si>
  <si>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</si>
  <si>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</si>
  <si>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</si>
  <si>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</si>
  <si>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</si>
  <si>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</si>
  <si>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</si>
  <si>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</si>
  <si>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</si>
  <si>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</si>
  <si>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</si>
  <si>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</si>
  <si>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</si>
  <si>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</si>
  <si>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</si>
  <si>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</si>
  <si>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</si>
  <si>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</si>
  <si>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</si>
  <si>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</si>
  <si>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</si>
  <si>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</si>
  <si>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</si>
  <si>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</si>
  <si>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</si>
  <si>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</si>
  <si>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</si>
  <si>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</si>
  <si>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</si>
  <si>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</si>
  <si>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</si>
  <si>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</si>
  <si>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</si>
  <si>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</si>
  <si>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</si>
  <si>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</si>
  <si>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</si>
  <si>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</si>
  <si>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</si>
  <si>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</si>
  <si>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</si>
  <si>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</si>
  <si>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</si>
  <si>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</si>
  <si>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</si>
  <si>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</si>
  <si>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</si>
  <si>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</si>
  <si>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</si>
  <si>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</si>
  <si>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</si>
  <si>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</si>
  <si>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</si>
  <si>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</si>
  <si>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</si>
  <si>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</si>
  <si>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</si>
  <si>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</si>
  <si>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</si>
  <si>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</si>
  <si>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</si>
  <si>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</si>
  <si>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</si>
  <si>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</si>
  <si>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</si>
  <si>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</si>
  <si>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</si>
  <si>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</si>
  <si>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</si>
  <si>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</si>
  <si>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</si>
  <si>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</si>
  <si>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</si>
  <si>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</si>
  <si>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</si>
  <si>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</si>
  <si>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</si>
  <si>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</si>
  <si>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</si>
  <si>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</si>
  <si>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</si>
  <si>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</si>
  <si>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</si>
  <si>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</si>
  <si>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</si>
  <si>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</si>
  <si>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</si>
  <si>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</si>
  <si>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</si>
  <si>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</si>
  <si>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</si>
  <si>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</si>
  <si>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</si>
  <si>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</si>
  <si>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</si>
  <si>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</si>
  <si>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</si>
  <si>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</si>
  <si>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</si>
  <si>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</si>
  <si>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</si>
  <si>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</si>
  <si>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</si>
  <si>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</si>
  <si>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</si>
  <si>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</si>
  <si>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</si>
  <si>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</si>
  <si>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</si>
  <si>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</si>
  <si>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</si>
  <si>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</si>
  <si>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</si>
  <si>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</si>
  <si>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</si>
  <si>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</si>
  <si>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</si>
  <si>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</si>
  <si>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</si>
  <si>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</si>
  <si>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</si>
  <si>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</si>
  <si>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</si>
  <si>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</si>
  <si>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</si>
  <si>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</si>
  <si>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</si>
  <si>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</si>
  <si>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</si>
  <si>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</si>
  <si>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</si>
  <si>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</si>
  <si>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</si>
  <si>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</si>
  <si>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</si>
  <si>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</si>
  <si>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</si>
  <si>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</si>
  <si>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</si>
  <si>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</si>
  <si>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</si>
  <si>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</si>
  <si>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</si>
  <si>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</si>
  <si>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</si>
  <si>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</si>
  <si>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</si>
  <si>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</si>
  <si>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</si>
  <si>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</si>
  <si>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</si>
  <si>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</si>
  <si>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</si>
  <si>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</si>
  <si>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</si>
  <si>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</si>
  <si>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</si>
  <si>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</si>
  <si>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</si>
  <si>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</si>
  <si>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</si>
  <si>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</si>
  <si>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</si>
  <si>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</si>
  <si>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</si>
  <si>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</si>
  <si>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</si>
  <si>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</si>
  <si>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</si>
  <si>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</si>
  <si>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</si>
  <si>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</si>
  <si>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</si>
  <si>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</si>
  <si>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</si>
  <si>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</si>
  <si>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</si>
  <si>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</si>
  <si>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</si>
  <si>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</si>
  <si>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</si>
  <si>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</si>
  <si>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</si>
  <si>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</si>
  <si>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</si>
  <si>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</si>
  <si>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</si>
  <si>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</si>
  <si>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</si>
  <si>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</si>
  <si>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</si>
  <si>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</si>
  <si>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</si>
  <si>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</si>
  <si>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</si>
  <si>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</si>
  <si>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</si>
  <si>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</si>
  <si>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</si>
  <si>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</si>
  <si>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</si>
  <si>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</si>
  <si>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</si>
  <si>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</si>
  <si>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</si>
  <si>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</si>
  <si>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</si>
  <si>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</si>
  <si>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</si>
  <si>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</si>
  <si>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</si>
  <si>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</si>
  <si>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</si>
  <si>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</si>
  <si>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</si>
  <si>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</si>
  <si>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</si>
  <si>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</si>
  <si>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</si>
  <si>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</si>
  <si>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</si>
  <si>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</si>
  <si>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</si>
  <si>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</si>
  <si>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</si>
  <si>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</si>
  <si>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</si>
  <si>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</si>
  <si>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</si>
  <si>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</si>
  <si>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</si>
  <si>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</si>
  <si>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</si>
  <si>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</si>
  <si>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</si>
  <si>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</si>
  <si>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</si>
  <si>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</si>
  <si>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</si>
  <si>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</si>
  <si>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</si>
  <si>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</si>
  <si>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</si>
  <si>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</si>
  <si>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</si>
  <si>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</si>
  <si>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</si>
  <si>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</si>
  <si>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</si>
  <si>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</si>
  <si>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</si>
  <si>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</si>
  <si>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</si>
  <si>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</si>
  <si>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</si>
  <si>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</si>
  <si>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</si>
  <si>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</si>
  <si>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</si>
  <si>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</si>
  <si>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</si>
  <si>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</si>
  <si>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</si>
  <si>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</si>
  <si>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</si>
  <si>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</si>
  <si>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</si>
  <si>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</si>
  <si>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</si>
  <si>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</si>
  <si>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</si>
  <si>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</si>
  <si>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</si>
  <si>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</si>
  <si>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</si>
  <si>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</si>
  <si>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</si>
  <si>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</si>
  <si>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</si>
  <si>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</si>
  <si>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</si>
  <si>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</si>
  <si>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</si>
  <si>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</si>
  <si>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</si>
  <si>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</si>
  <si>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</si>
  <si>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</si>
  <si>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</si>
  <si>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</si>
  <si>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</si>
  <si>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</si>
  <si>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</si>
  <si>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</si>
  <si>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</si>
  <si>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</si>
  <si>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</si>
  <si>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</si>
  <si>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</si>
  <si>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</si>
  <si>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</si>
  <si>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</si>
  <si>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</si>
  <si>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</si>
  <si>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</si>
  <si>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</si>
  <si>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</si>
  <si>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</si>
  <si>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</si>
  <si>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</si>
  <si>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</si>
  <si>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</si>
  <si>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</si>
  <si>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</si>
  <si>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</si>
  <si>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</si>
  <si>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</si>
  <si>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</si>
  <si>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</si>
  <si>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</si>
  <si>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</si>
  <si>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</si>
  <si>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</si>
  <si>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</si>
  <si>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</si>
  <si>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</si>
  <si>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</si>
  <si>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</si>
  <si>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</si>
  <si>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</si>
  <si>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</si>
  <si>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</si>
  <si>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</si>
  <si>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</si>
  <si>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</si>
  <si>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</si>
  <si>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</si>
  <si>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</si>
  <si>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</si>
  <si>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</si>
  <si>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</si>
  <si>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</si>
  <si>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</si>
  <si>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</si>
  <si>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</si>
  <si>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</si>
  <si>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</si>
  <si>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</si>
  <si>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</si>
  <si>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</si>
  <si>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</si>
  <si>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</si>
  <si>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</si>
  <si>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</si>
  <si>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</si>
  <si>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</si>
  <si>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</si>
  <si>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</si>
  <si>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</si>
  <si>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</si>
  <si>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</si>
  <si>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</si>
  <si>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</si>
  <si>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</si>
  <si>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</si>
  <si>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</si>
  <si>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</si>
  <si>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</si>
  <si>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</si>
  <si>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</si>
  <si>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</si>
  <si>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</si>
  <si>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</si>
  <si>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</si>
  <si>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</si>
  <si>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</si>
  <si>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</si>
  <si>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</si>
  <si>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</si>
  <si>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</si>
  <si>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</si>
  <si>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</si>
  <si>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</si>
  <si>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</si>
  <si>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</si>
  <si>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</si>
  <si>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</si>
  <si>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</si>
  <si>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</si>
  <si>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</si>
  <si>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</si>
  <si>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</si>
  <si>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</si>
  <si>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</si>
  <si>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</si>
  <si>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</si>
  <si>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</si>
  <si>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</si>
  <si>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</si>
  <si>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</si>
  <si>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</si>
  <si>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</si>
  <si>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</si>
  <si>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</si>
  <si>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</si>
  <si>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</si>
  <si>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</si>
  <si>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</si>
  <si>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</si>
  <si>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</si>
  <si>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</si>
  <si>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</si>
  <si>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</si>
  <si>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</si>
  <si>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</si>
  <si>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</si>
  <si>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</si>
  <si>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</si>
  <si>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</si>
  <si>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</si>
  <si>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</si>
  <si>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</si>
  <si>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</si>
  <si>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</si>
  <si>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</si>
  <si>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</si>
  <si>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</si>
  <si>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</si>
  <si>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</si>
  <si>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</si>
  <si>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</si>
  <si>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</si>
  <si>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</si>
  <si>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</si>
  <si>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</si>
  <si>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</si>
  <si>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</si>
  <si>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</si>
  <si>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</si>
  <si>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</si>
  <si>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</si>
  <si>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</si>
  <si>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</si>
  <si>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</si>
  <si>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</si>
  <si>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</si>
  <si>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</si>
  <si>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</si>
  <si>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</si>
  <si>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</si>
  <si>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</si>
  <si>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</si>
  <si>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</si>
  <si>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</si>
  <si>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</si>
  <si>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</si>
  <si>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</si>
  <si>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</si>
  <si>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</si>
  <si>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</si>
  <si>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</si>
  <si>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</si>
  <si>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</si>
  <si>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</si>
  <si>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</si>
  <si>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</si>
  <si>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</si>
  <si>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</si>
  <si>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</si>
  <si>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</si>
  <si>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</si>
  <si>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</si>
  <si>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</si>
  <si>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</si>
  <si>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</si>
  <si>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</si>
  <si>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</si>
  <si>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</si>
  <si>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</si>
  <si>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</si>
  <si>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</si>
  <si>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</si>
  <si>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</si>
  <si>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</si>
  <si>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</si>
  <si>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</si>
  <si>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</si>
  <si>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</si>
  <si>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</si>
  <si>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</si>
  <si>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</si>
  <si>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</si>
  <si>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</si>
  <si>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</si>
  <si>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</si>
  <si>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</si>
  <si>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</si>
  <si>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</si>
  <si>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</si>
  <si>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</si>
  <si>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</si>
  <si>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</si>
  <si>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</si>
  <si>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</si>
  <si>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</si>
  <si>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</si>
  <si>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</si>
  <si>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</si>
  <si>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</si>
  <si>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</si>
  <si>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</si>
  <si>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</si>
  <si>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</si>
  <si>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</si>
  <si>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</si>
  <si>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</si>
  <si>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</si>
  <si>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</si>
  <si>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</si>
  <si>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</si>
  <si>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</si>
  <si>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</si>
  <si>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</si>
  <si>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</si>
  <si>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</si>
  <si>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</si>
  <si>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</si>
  <si>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</si>
  <si>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</si>
  <si>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</si>
  <si>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</si>
  <si>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</si>
  <si>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</si>
  <si>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</si>
  <si>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</si>
  <si>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</si>
  <si>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</si>
  <si>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</si>
  <si>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</si>
  <si>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</si>
  <si>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</si>
  <si>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</si>
  <si>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</si>
  <si>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</si>
  <si>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</si>
  <si>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</si>
  <si>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</si>
  <si>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</si>
  <si>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</si>
  <si>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</si>
  <si>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</si>
  <si>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</si>
  <si>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</si>
  <si>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</si>
  <si>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</si>
  <si>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</si>
  <si>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</si>
  <si>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</si>
  <si>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</si>
  <si>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</si>
  <si>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</si>
  <si>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</si>
  <si>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</si>
  <si>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</si>
  <si>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</si>
  <si>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</si>
  <si>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</si>
  <si>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</si>
  <si>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</si>
  <si>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</si>
  <si>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</si>
  <si>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</si>
  <si>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</si>
  <si>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</si>
  <si>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</si>
  <si>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</si>
  <si>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</si>
  <si>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</si>
  <si>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</si>
  <si>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</si>
  <si>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</si>
  <si>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</si>
  <si>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</si>
  <si>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</si>
  <si>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</si>
  <si>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</si>
  <si>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</si>
  <si>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</si>
  <si>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</si>
  <si>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</si>
  <si>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</si>
  <si>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</si>
  <si>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</si>
  <si>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</si>
  <si>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</si>
  <si>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</si>
  <si>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</si>
  <si>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</si>
  <si>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</si>
  <si>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</si>
  <si>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</si>
  <si>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</si>
  <si>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</si>
  <si>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</si>
  <si>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</si>
  <si>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</si>
  <si>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</si>
  <si>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</si>
  <si>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</si>
  <si>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</si>
  <si>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</si>
  <si>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</si>
  <si>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</si>
  <si>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</si>
  <si>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</si>
  <si>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</si>
  <si>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</si>
  <si>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</si>
  <si>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</si>
  <si>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</si>
  <si>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</si>
  <si>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</si>
  <si>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</si>
  <si>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</si>
  <si>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</si>
  <si>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</si>
  <si>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</si>
  <si>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</si>
  <si>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</si>
  <si>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</si>
  <si>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</si>
  <si>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</si>
  <si>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</si>
  <si>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</si>
  <si>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</si>
  <si>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</si>
  <si>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</si>
  <si>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</si>
  <si>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</si>
  <si>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</si>
  <si>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</si>
  <si>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</si>
  <si>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</si>
  <si>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</si>
  <si>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</si>
  <si>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</si>
  <si>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</si>
  <si>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</si>
  <si>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</si>
  <si>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</si>
  <si>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</si>
  <si>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</si>
  <si>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</si>
  <si>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</si>
  <si>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</si>
  <si>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</si>
  <si>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</si>
  <si>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</si>
  <si>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</si>
  <si>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</si>
  <si>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</si>
  <si>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</si>
  <si>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</si>
  <si>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</si>
  <si>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</si>
  <si>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</si>
  <si>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</si>
  <si>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</si>
  <si>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</si>
  <si>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</si>
  <si>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</si>
  <si>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</si>
  <si>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</si>
  <si>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</si>
  <si>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</si>
  <si>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</si>
  <si>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</si>
  <si>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</si>
  <si>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</si>
  <si>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</si>
  <si>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</si>
  <si>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</si>
  <si>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</si>
  <si>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</si>
  <si>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</si>
  <si>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</si>
  <si>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</si>
  <si>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</si>
  <si>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</si>
  <si>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</si>
  <si>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</si>
  <si>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</si>
  <si>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</si>
  <si>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</si>
  <si>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</si>
  <si>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</si>
  <si>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</si>
  <si>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</si>
  <si>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</si>
  <si>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</si>
  <si>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</si>
  <si>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</si>
  <si>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</si>
  <si>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</si>
  <si>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</si>
  <si>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</si>
  <si>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</si>
  <si>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</si>
  <si>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</si>
  <si>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</si>
  <si>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</si>
  <si>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</si>
  <si>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</si>
  <si>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</si>
  <si>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</si>
  <si>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</si>
  <si>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</si>
  <si>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</si>
  <si>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</si>
  <si>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</si>
  <si>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</si>
  <si>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</si>
  <si>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</si>
  <si>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</si>
  <si>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</si>
  <si>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</si>
  <si>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</si>
  <si>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</si>
  <si>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</si>
  <si>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</si>
  <si>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</si>
  <si>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</si>
  <si>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</si>
  <si>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</si>
  <si>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</si>
  <si>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</si>
  <si>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</si>
  <si>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</si>
  <si>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</si>
  <si>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</si>
  <si>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</si>
  <si>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</si>
  <si>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</si>
  <si>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</si>
  <si>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</si>
  <si>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</si>
  <si>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</si>
  <si>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</si>
  <si>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</si>
  <si>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</si>
  <si>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</si>
  <si>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</si>
  <si>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</si>
  <si>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</si>
  <si>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</si>
  <si>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</si>
  <si>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</si>
  <si>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</si>
  <si>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</si>
  <si>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</si>
  <si>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</si>
  <si>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</si>
  <si>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</si>
  <si>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</si>
  <si>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</si>
  <si>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</si>
  <si>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</si>
  <si>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</si>
  <si>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</si>
  <si>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</si>
  <si>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</si>
  <si>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</si>
  <si>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</si>
  <si>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</si>
  <si>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</si>
  <si>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</si>
  <si>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</si>
  <si>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</si>
  <si>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</si>
  <si>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</si>
  <si>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</si>
  <si>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</si>
  <si>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</si>
  <si>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</si>
  <si>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</si>
  <si>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</si>
  <si>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</si>
  <si>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</si>
  <si>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</si>
  <si>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</si>
  <si>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</si>
  <si>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</si>
  <si>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</si>
  <si>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</si>
  <si>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</si>
  <si>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</si>
  <si>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</si>
  <si>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</si>
  <si>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</si>
  <si>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</si>
  <si>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</si>
  <si>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</si>
  <si>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</si>
  <si>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</si>
  <si>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</si>
  <si>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</si>
  <si>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</si>
  <si>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</si>
  <si>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</si>
  <si>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</si>
  <si>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</si>
  <si>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</si>
  <si>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</si>
  <si>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</si>
  <si>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</si>
  <si>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</si>
  <si>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</si>
  <si>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</si>
  <si>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</si>
  <si>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</si>
  <si>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</si>
  <si>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</si>
  <si>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</si>
  <si>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</si>
  <si>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</si>
  <si>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</si>
  <si>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</si>
  <si>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</si>
  <si>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</si>
  <si>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</si>
  <si>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</si>
  <si>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</si>
  <si>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</si>
  <si>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</si>
  <si>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</si>
  <si>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</si>
  <si>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</si>
  <si>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</si>
  <si>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</si>
  <si>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</si>
  <si>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</si>
  <si>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</si>
  <si>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</si>
  <si>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</si>
  <si>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</si>
  <si>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</si>
  <si>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</si>
  <si>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</si>
  <si>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</si>
  <si>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</si>
  <si>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</si>
  <si>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</si>
  <si>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</si>
  <si>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</si>
  <si>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</si>
  <si>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</si>
  <si>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</si>
  <si>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</si>
  <si>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</si>
  <si>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</si>
  <si>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</si>
  <si>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</si>
  <si>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</si>
  <si>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</si>
  <si>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</si>
  <si>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</si>
  <si>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</si>
  <si>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</si>
  <si>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</si>
  <si>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</si>
  <si>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</si>
  <si>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</si>
  <si>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</si>
  <si>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</si>
  <si>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</si>
  <si>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</si>
  <si>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</si>
  <si>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</si>
  <si>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</si>
  <si>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</si>
  <si>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</si>
  <si>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</si>
  <si>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</si>
  <si>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</si>
  <si>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</si>
  <si>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</si>
  <si>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</si>
  <si>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</si>
  <si>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</si>
  <si>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</si>
  <si>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</si>
  <si>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</si>
  <si>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</si>
  <si>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</si>
  <si>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</si>
  <si>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</si>
  <si>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</si>
  <si>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</si>
  <si>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</si>
  <si>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</si>
  <si>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</si>
  <si>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</si>
  <si>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</si>
  <si>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</si>
  <si>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</si>
  <si>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</si>
  <si>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</si>
  <si>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</si>
  <si>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</si>
  <si>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</si>
  <si>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</si>
  <si>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</si>
  <si>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</si>
  <si>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</si>
  <si>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</si>
  <si>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</si>
  <si>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</si>
  <si>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</si>
  <si>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</si>
  <si>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</si>
  <si>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</si>
  <si>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</si>
  <si>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</si>
  <si>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</si>
  <si>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</si>
  <si>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</si>
  <si>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</si>
  <si>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</si>
  <si>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</si>
  <si>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</si>
  <si>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</si>
  <si>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</si>
  <si>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</si>
  <si>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</si>
  <si>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</si>
  <si>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</si>
  <si>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</si>
  <si>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</si>
  <si>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</si>
  <si>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</si>
  <si>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</si>
  <si>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</si>
  <si>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</si>
  <si>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</si>
  <si>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</si>
  <si>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</si>
  <si>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</si>
  <si>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</si>
  <si>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</si>
  <si>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</si>
  <si>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</si>
  <si>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</si>
  <si>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</si>
  <si>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</si>
  <si>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</si>
  <si>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</si>
  <si>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</si>
  <si>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</si>
  <si>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</si>
  <si>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</si>
  <si>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</si>
  <si>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</si>
  <si>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</si>
  <si>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</si>
  <si>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</si>
  <si>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</si>
  <si>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</si>
  <si>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</si>
  <si>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</si>
  <si>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</si>
  <si>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</si>
  <si>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</si>
  <si>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</si>
  <si>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</si>
  <si>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</si>
  <si>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</si>
  <si>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</si>
  <si>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</si>
  <si>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</si>
  <si>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</si>
  <si>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</si>
  <si>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</si>
  <si>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</si>
  <si>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</si>
  <si>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</si>
  <si>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</si>
  <si>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</si>
  <si>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</si>
  <si>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</si>
  <si>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</si>
  <si>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</si>
  <si>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</si>
  <si>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</si>
  <si>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</si>
  <si>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</si>
  <si>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</si>
  <si>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</si>
  <si>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</si>
  <si>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</si>
  <si>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</si>
  <si>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</si>
  <si>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</si>
  <si>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</si>
  <si>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</si>
  <si>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</si>
  <si>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</si>
  <si>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</si>
  <si>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</si>
  <si>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</si>
  <si>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</si>
  <si>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</si>
  <si>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</si>
  <si>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</si>
  <si>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</si>
  <si>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</si>
  <si>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</si>
  <si>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</si>
  <si>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</si>
  <si>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</si>
  <si>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</si>
  <si>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</si>
  <si>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</si>
  <si>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</si>
  <si>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</si>
  <si>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</si>
  <si>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</si>
  <si>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</si>
  <si>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</si>
  <si>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</si>
  <si>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</si>
  <si>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</si>
  <si>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</si>
  <si>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</si>
  <si>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</si>
  <si>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</si>
  <si>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</si>
  <si>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</si>
  <si>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</si>
  <si>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</si>
  <si>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</si>
  <si>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</si>
  <si>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</si>
  <si>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</si>
  <si>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</si>
  <si>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</si>
  <si>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</si>
  <si>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</si>
  <si>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</si>
  <si>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</si>
  <si>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</si>
  <si>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</si>
  <si>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</si>
  <si>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</si>
  <si>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</si>
  <si>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</si>
  <si>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</si>
  <si>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</si>
  <si>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</si>
  <si>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</si>
  <si>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</si>
  <si>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</si>
  <si>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</si>
  <si>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</si>
  <si>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</si>
  <si>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</si>
  <si>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</si>
  <si>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</si>
  <si>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</si>
  <si>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</si>
  <si>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</si>
  <si>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</si>
  <si>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</si>
  <si>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</si>
  <si>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</si>
  <si>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</si>
  <si>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</si>
  <si>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</si>
  <si>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</si>
  <si>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</si>
  <si>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</si>
  <si>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</si>
  <si>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</si>
  <si>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</si>
  <si>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</si>
  <si>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</si>
  <si>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</si>
  <si>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</si>
  <si>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</si>
  <si>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</si>
  <si>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</si>
  <si>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</si>
  <si>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</si>
  <si>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</si>
  <si>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</si>
  <si>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</si>
  <si>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</si>
  <si>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</si>
  <si>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</si>
  <si>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</si>
  <si>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</si>
  <si>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</si>
  <si>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</si>
  <si>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</si>
  <si>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</si>
  <si>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</si>
  <si>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</si>
  <si>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</si>
  <si>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</si>
  <si>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</si>
  <si>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</si>
  <si>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</si>
  <si>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</si>
  <si>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</si>
  <si>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</si>
  <si>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</si>
  <si>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</si>
  <si>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</si>
  <si>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</si>
  <si>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</si>
  <si>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</si>
  <si>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</si>
  <si>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</si>
  <si>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</si>
  <si>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</si>
  <si>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</si>
  <si>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</si>
  <si>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</si>
  <si>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</si>
  <si>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</si>
  <si>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</si>
  <si>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</si>
  <si>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</si>
  <si>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</si>
  <si>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</si>
  <si>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</si>
  <si>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</si>
  <si>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</si>
  <si>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</si>
  <si>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</si>
  <si>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</si>
  <si>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</si>
  <si>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</si>
  <si>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</si>
  <si>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</si>
  <si>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</si>
  <si>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</si>
  <si>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</si>
  <si>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</si>
  <si>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</si>
  <si>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</si>
  <si>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</si>
  <si>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</si>
  <si>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</si>
  <si>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</si>
  <si>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</si>
  <si>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</si>
  <si>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</si>
  <si>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</si>
  <si>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</si>
  <si>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</si>
  <si>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</si>
  <si>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</si>
  <si>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</si>
  <si>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</si>
  <si>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</si>
  <si>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</si>
  <si>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</si>
  <si>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</si>
  <si>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</si>
  <si>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</si>
  <si>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</si>
  <si>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</si>
  <si>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</si>
  <si>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</si>
  <si>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</si>
  <si>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</si>
  <si>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</si>
  <si>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</si>
  <si>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</si>
  <si>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</si>
  <si>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</si>
  <si>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</si>
  <si>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</si>
  <si>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</si>
  <si>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</si>
  <si>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</si>
  <si>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</si>
  <si>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</si>
  <si>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</si>
  <si>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</si>
  <si>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</si>
  <si>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</si>
  <si>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</si>
  <si>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</si>
  <si>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</si>
  <si>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</si>
  <si>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</si>
  <si>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</si>
  <si>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</si>
  <si>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</si>
  <si>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</si>
  <si>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</si>
  <si>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</si>
  <si>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</si>
  <si>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</si>
  <si>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</si>
  <si>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</si>
  <si>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</si>
  <si>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</si>
  <si>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</si>
  <si>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</si>
  <si>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</si>
  <si>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</si>
  <si>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</si>
  <si>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</si>
  <si>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</si>
  <si>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</si>
  <si>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</si>
  <si>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</si>
  <si>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</si>
  <si>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</si>
  <si>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</si>
  <si>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</si>
  <si>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</si>
  <si>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</si>
  <si>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</si>
  <si>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</si>
  <si>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</si>
  <si>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</si>
  <si>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</si>
  <si>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</si>
  <si>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</si>
  <si>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</si>
  <si>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</si>
  <si>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</si>
  <si>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</si>
  <si>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</si>
  <si>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</si>
  <si>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</si>
  <si>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</si>
  <si>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</si>
  <si>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</si>
  <si>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</si>
  <si>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</si>
  <si>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</si>
  <si>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</si>
  <si>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</si>
  <si>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</si>
  <si>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</si>
  <si>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</si>
  <si>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</si>
  <si>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</si>
  <si>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</si>
  <si>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</si>
  <si>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</si>
  <si>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</si>
  <si>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</si>
  <si>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</si>
  <si>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</si>
  <si>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</si>
  <si>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</si>
  <si>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</si>
  <si>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</si>
  <si>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</si>
  <si>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</si>
  <si>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</si>
  <si>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</si>
  <si>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</si>
  <si>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</si>
  <si>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</si>
  <si>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</si>
  <si>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</si>
  <si>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</si>
  <si>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</si>
  <si>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</si>
  <si>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</si>
  <si>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</si>
  <si>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</si>
  <si>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</si>
  <si>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</si>
  <si>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</si>
  <si>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</si>
  <si>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</si>
  <si>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</si>
  <si>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</si>
  <si>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</si>
  <si>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</si>
  <si>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</si>
  <si>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</si>
  <si>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</si>
  <si>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</si>
  <si>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</si>
  <si>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</si>
  <si>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</si>
  <si>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</si>
  <si>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</si>
  <si>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</si>
  <si>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</si>
  <si>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</si>
  <si>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</si>
  <si>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</si>
  <si>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</si>
  <si>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</si>
  <si>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</si>
  <si>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</si>
  <si>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</si>
  <si>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</si>
  <si>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</si>
  <si>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</si>
  <si>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</si>
  <si>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</si>
  <si>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</si>
  <si>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</si>
  <si>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</si>
  <si>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</si>
  <si>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</si>
  <si>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</si>
  <si>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</si>
  <si>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</si>
  <si>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</si>
  <si>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</si>
  <si>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</si>
  <si>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</si>
  <si>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</si>
  <si>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</si>
  <si>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</si>
  <si>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</si>
  <si>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</si>
  <si>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</si>
  <si>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</si>
  <si>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</si>
  <si>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</si>
  <si>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</si>
  <si>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</si>
  <si>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</si>
  <si>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</si>
  <si>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</si>
  <si>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</si>
  <si>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</si>
  <si>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</si>
  <si>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</si>
  <si>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</si>
  <si>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</si>
  <si>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</si>
  <si>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</si>
  <si>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</si>
  <si>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</si>
  <si>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</si>
  <si>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</si>
  <si>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</si>
  <si>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</si>
  <si>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</si>
  <si>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</si>
  <si>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</si>
  <si>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</si>
  <si>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</si>
  <si>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</si>
  <si>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</si>
  <si>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</si>
  <si>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</si>
  <si>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</si>
  <si>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</si>
  <si>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</si>
  <si>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</si>
  <si>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</si>
  <si>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</si>
  <si>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</si>
  <si>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</si>
  <si>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</si>
  <si>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</si>
  <si>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</si>
  <si>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</si>
  <si>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</si>
  <si>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</si>
  <si>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</si>
  <si>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</si>
  <si>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</si>
  <si>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</si>
  <si>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</si>
  <si>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</si>
  <si>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</si>
  <si>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</si>
  <si>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</si>
  <si>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</si>
  <si>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</si>
  <si>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</si>
  <si>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</si>
  <si>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</si>
  <si>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</si>
  <si>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</si>
  <si>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</si>
  <si>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</si>
  <si>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</si>
  <si>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</si>
  <si>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</si>
  <si>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</si>
  <si>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</si>
  <si>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</si>
  <si>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</si>
  <si>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</si>
  <si>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</si>
  <si>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</si>
  <si>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</si>
  <si>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</si>
  <si>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</si>
  <si>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</si>
  <si>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</si>
  <si>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</si>
  <si>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</si>
  <si>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</si>
  <si>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</si>
  <si>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</si>
  <si>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</si>
  <si>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</si>
  <si>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</si>
  <si>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</si>
  <si>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</si>
  <si>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</si>
  <si>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</si>
  <si>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</si>
  <si>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</si>
  <si>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</si>
  <si>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</si>
  <si>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</si>
  <si>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</si>
  <si>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</si>
  <si>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</si>
  <si>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</si>
  <si>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</si>
  <si>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</si>
  <si>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</si>
  <si>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</si>
  <si>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</si>
  <si>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</si>
  <si>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</si>
  <si>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</si>
  <si>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</si>
  <si>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</si>
  <si>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</si>
  <si>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</si>
  <si>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</si>
  <si>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</si>
  <si>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</si>
  <si>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</si>
  <si>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</si>
  <si>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</si>
  <si>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</si>
  <si>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</si>
  <si>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</si>
  <si>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</si>
  <si>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</si>
  <si>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</si>
  <si>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</si>
  <si>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</si>
  <si>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</si>
  <si>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</si>
  <si>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</si>
  <si>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</si>
  <si>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</si>
  <si>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</si>
  <si>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</si>
  <si>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</si>
  <si>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</si>
  <si>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</si>
  <si>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</si>
  <si>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</si>
  <si>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</si>
  <si>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</si>
  <si>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</si>
  <si>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</si>
  <si>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</si>
  <si>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</si>
  <si>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</si>
  <si>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</si>
  <si>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</si>
  <si>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</si>
  <si>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</si>
  <si>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</si>
  <si>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</si>
  <si>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</si>
  <si>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</si>
  <si>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</si>
  <si>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</si>
  <si>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</si>
  <si>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</si>
  <si>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</si>
  <si>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</si>
  <si>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</si>
  <si>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</si>
  <si>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</si>
  <si>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</si>
  <si>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</si>
  <si>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</si>
  <si>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</si>
  <si>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</si>
  <si>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</si>
  <si>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</si>
  <si>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</si>
  <si>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</si>
  <si>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</si>
  <si>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</si>
  <si>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</si>
  <si>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</si>
  <si>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</si>
  <si>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</si>
  <si>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</si>
  <si>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</si>
  <si>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</si>
  <si>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</si>
  <si>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</si>
  <si>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</si>
  <si>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</si>
  <si>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</si>
  <si>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</si>
  <si>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</si>
  <si>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</si>
  <si>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</si>
  <si>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</si>
  <si>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</si>
  <si>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</si>
  <si>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</si>
  <si>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</si>
  <si>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</si>
  <si>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</si>
  <si>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</si>
  <si>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</si>
  <si>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</si>
  <si>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</si>
  <si>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</si>
  <si>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</si>
  <si>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</si>
  <si>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</si>
  <si>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</si>
  <si>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</si>
  <si>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</si>
  <si>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</si>
  <si>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</si>
  <si>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</si>
  <si>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</si>
  <si>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</si>
  <si>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</si>
  <si>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</si>
  <si>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</si>
  <si>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</si>
  <si>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</si>
  <si>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</si>
  <si>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</si>
  <si>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</si>
  <si>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</si>
  <si>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</si>
  <si>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</si>
  <si>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</si>
  <si>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</si>
  <si>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</si>
  <si>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</si>
  <si>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</si>
  <si>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</si>
  <si>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</si>
  <si>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</si>
  <si>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</si>
  <si>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</si>
  <si>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</si>
  <si>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</si>
  <si>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</si>
  <si>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</si>
  <si>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</si>
  <si>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</si>
  <si>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</si>
  <si>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</si>
  <si>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</si>
  <si>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</si>
  <si>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</si>
  <si>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</si>
  <si>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</si>
  <si>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</si>
  <si>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</si>
  <si>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</si>
  <si>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</si>
  <si>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</si>
  <si>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</si>
  <si>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</si>
  <si>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</si>
  <si>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</si>
  <si>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</si>
  <si>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</si>
  <si>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</si>
  <si>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</si>
  <si>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</si>
  <si>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</si>
  <si>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</si>
  <si>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</si>
  <si>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</si>
  <si>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</si>
  <si>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</si>
  <si>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</si>
  <si>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</si>
  <si>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</si>
  <si>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</si>
  <si>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</si>
  <si>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</si>
  <si>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</si>
  <si>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</si>
  <si>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</si>
  <si>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</si>
  <si>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</si>
  <si>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</si>
  <si>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</si>
  <si>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</si>
  <si>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</si>
  <si>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</si>
  <si>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</si>
  <si>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</si>
  <si>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</si>
  <si>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</si>
  <si>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</si>
  <si>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</si>
  <si>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</si>
  <si>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</si>
  <si>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</si>
  <si>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</si>
  <si>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</si>
  <si>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</si>
  <si>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</si>
  <si>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</si>
  <si>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</si>
  <si>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</si>
  <si>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</si>
  <si>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</si>
  <si>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</si>
  <si>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</si>
  <si>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</si>
  <si>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</si>
  <si>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</si>
  <si>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</si>
  <si>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</si>
  <si>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</si>
  <si>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</si>
  <si>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</si>
  <si>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</si>
  <si>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</si>
  <si>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</si>
  <si>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</si>
  <si>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</si>
  <si>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</si>
  <si>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</si>
  <si>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</si>
  <si>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</si>
  <si>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</si>
  <si>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</si>
  <si>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</si>
  <si>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</si>
  <si>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</si>
  <si>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</si>
  <si>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</si>
  <si>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</si>
  <si>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</si>
  <si>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</si>
  <si>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</si>
  <si>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</si>
  <si>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</si>
  <si>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</si>
  <si>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</si>
  <si>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</si>
  <si>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</si>
  <si>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</si>
  <si>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</si>
  <si>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</si>
  <si>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</si>
  <si>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</si>
  <si>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</si>
  <si>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</si>
  <si>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</si>
  <si>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</si>
  <si>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</si>
  <si>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</si>
  <si>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</si>
  <si>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</si>
  <si>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</si>
  <si>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</si>
  <si>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</si>
  <si>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</si>
  <si>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</si>
  <si>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</si>
  <si>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</si>
  <si>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</si>
  <si>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</si>
  <si>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</si>
  <si>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</si>
  <si>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</si>
  <si>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</si>
  <si>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</si>
  <si>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</si>
  <si>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</si>
  <si>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</si>
  <si>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</si>
  <si>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</si>
  <si>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</si>
  <si>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</si>
  <si>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</si>
  <si>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</si>
  <si>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</si>
  <si>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</si>
  <si>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</si>
  <si>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</si>
  <si>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</si>
  <si>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</si>
  <si>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</si>
  <si>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</si>
  <si>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</si>
  <si>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</si>
  <si>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</si>
  <si>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</si>
  <si>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</si>
  <si>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</si>
  <si>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</si>
  <si>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</si>
  <si>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</si>
  <si>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</si>
  <si>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</si>
  <si>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</si>
  <si>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</si>
  <si>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</si>
  <si>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</si>
  <si>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</si>
  <si>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</si>
  <si>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</si>
  <si>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</si>
  <si>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</si>
  <si>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</si>
  <si>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</si>
  <si>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</si>
  <si>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</si>
  <si>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</si>
  <si>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</si>
  <si>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</si>
  <si>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</si>
  <si>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</si>
  <si>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</si>
  <si>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</si>
  <si>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</si>
  <si>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</si>
  <si>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</si>
  <si>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</si>
  <si>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</si>
  <si>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</si>
  <si>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</si>
  <si>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</si>
  <si>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</si>
  <si>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</si>
  <si>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</si>
  <si>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</si>
  <si>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</si>
  <si>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</si>
  <si>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</si>
  <si>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</si>
  <si>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</si>
  <si>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</si>
  <si>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</si>
  <si>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</si>
  <si>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</si>
  <si>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</si>
  <si>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</si>
  <si>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</si>
  <si>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</si>
  <si>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</si>
  <si>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</si>
  <si>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</si>
  <si>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</si>
  <si>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</si>
  <si>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</si>
  <si>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</si>
  <si>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</si>
  <si>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</si>
  <si>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</si>
  <si>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</si>
  <si>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</si>
  <si>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</si>
  <si>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</si>
  <si>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</si>
  <si>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</si>
  <si>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</si>
  <si>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</si>
  <si>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</si>
  <si>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</si>
  <si>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</si>
  <si>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</si>
  <si>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</si>
  <si>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</si>
  <si>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</si>
  <si>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</si>
  <si>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</si>
  <si>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</si>
  <si>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</si>
  <si>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</si>
  <si>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</si>
  <si>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</si>
  <si>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</si>
  <si>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</si>
  <si>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</si>
  <si>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</si>
  <si>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</si>
  <si>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</si>
  <si>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</si>
  <si>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</si>
  <si>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</si>
  <si>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</si>
  <si>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</si>
  <si>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</si>
  <si>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</si>
  <si>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</si>
  <si>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</si>
  <si>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</si>
  <si>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</si>
  <si>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</si>
  <si>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</si>
  <si>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</si>
  <si>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</si>
  <si>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</si>
  <si>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</si>
  <si>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</si>
  <si>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</si>
  <si>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</si>
  <si>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</si>
  <si>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</si>
  <si>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</si>
  <si>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</si>
  <si>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</si>
  <si>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</si>
  <si>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</si>
  <si>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</si>
  <si>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</si>
  <si>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</si>
  <si>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</si>
  <si>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</si>
  <si>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</si>
  <si>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</si>
  <si>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</si>
  <si>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</si>
  <si>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</si>
  <si>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</si>
  <si>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</si>
  <si>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</si>
  <si>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</si>
  <si>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</si>
  <si>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</si>
  <si>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</si>
  <si>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</si>
  <si>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</si>
  <si>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</si>
  <si>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</si>
  <si>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</si>
  <si>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</si>
  <si>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</si>
  <si>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</si>
  <si>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</si>
  <si>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</si>
  <si>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</si>
  <si>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</si>
  <si>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</si>
  <si>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</si>
  <si>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</si>
  <si>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</si>
  <si>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</si>
  <si>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</si>
  <si>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</si>
  <si>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</si>
  <si>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</si>
  <si>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</si>
  <si>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</si>
  <si>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</si>
  <si>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</si>
  <si>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</si>
  <si>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</si>
  <si>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</si>
  <si>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</si>
  <si>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</si>
  <si>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</si>
  <si>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</si>
  <si>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</si>
  <si>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</si>
  <si>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</si>
  <si>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</si>
  <si>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</si>
  <si>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</si>
  <si>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</si>
  <si>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</si>
  <si>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</si>
  <si>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</si>
  <si>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</si>
  <si>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</si>
  <si>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</si>
  <si>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</si>
  <si>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</si>
  <si>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</si>
  <si>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</si>
  <si>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</si>
  <si>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</si>
  <si>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</si>
  <si>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</si>
  <si>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</si>
  <si>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</si>
  <si>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</si>
  <si>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</si>
  <si>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</si>
  <si>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</si>
  <si>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</si>
  <si>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</si>
  <si>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</si>
  <si>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</si>
  <si>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</si>
  <si>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</si>
  <si>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</si>
  <si>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</si>
  <si>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</si>
  <si>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</si>
  <si>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</si>
  <si>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</si>
  <si>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</si>
  <si>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</si>
  <si>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</si>
  <si>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</si>
  <si>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</si>
  <si>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</si>
  <si>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</si>
  <si>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</si>
  <si>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</si>
  <si>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</si>
  <si>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</si>
  <si>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</si>
  <si>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</si>
  <si>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</si>
  <si>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</si>
  <si>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</si>
  <si>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</si>
  <si>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</si>
  <si>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</si>
  <si>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</si>
  <si>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</si>
  <si>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</si>
  <si>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</si>
  <si>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</si>
  <si>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</si>
  <si>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</si>
  <si>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</si>
  <si>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</si>
  <si>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</si>
  <si>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</si>
  <si>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</si>
  <si>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</si>
  <si>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</si>
  <si>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</si>
  <si>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</si>
  <si>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</si>
  <si>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</si>
  <si>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</si>
  <si>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</si>
  <si>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</si>
  <si>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</si>
  <si>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</si>
  <si>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</si>
  <si>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</si>
  <si>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</si>
  <si>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</si>
  <si>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</si>
  <si>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</si>
  <si>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</si>
  <si>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</si>
  <si>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</si>
  <si>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</si>
  <si>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</si>
  <si>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</si>
  <si>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</si>
  <si>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</si>
  <si>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</si>
  <si>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</si>
  <si>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</si>
  <si>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</si>
  <si>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</si>
  <si>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</si>
  <si>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</si>
  <si>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</si>
  <si>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</si>
  <si>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</si>
  <si>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</si>
  <si>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</si>
  <si>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</si>
  <si>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</si>
  <si>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</si>
  <si>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</si>
  <si>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</si>
  <si>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</si>
  <si>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</si>
  <si>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</si>
  <si>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</si>
  <si>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</si>
  <si>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</si>
  <si>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</si>
  <si>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</si>
  <si>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</si>
  <si>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</si>
  <si>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</si>
  <si>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</si>
  <si>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</si>
  <si>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</si>
  <si>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</si>
  <si>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</si>
  <si>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</si>
  <si>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</si>
  <si>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</si>
  <si>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</si>
  <si>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</si>
  <si>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</si>
  <si>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</si>
  <si>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</si>
  <si>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</si>
  <si>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</si>
  <si>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</si>
  <si>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</si>
  <si>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</si>
  <si>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</si>
  <si>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</si>
  <si>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</si>
  <si>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</si>
  <si>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</si>
  <si>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</si>
  <si>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</si>
  <si>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</si>
  <si>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</si>
  <si>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</si>
  <si>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</si>
  <si>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</si>
  <si>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</si>
  <si>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</si>
  <si>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</si>
  <si>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</si>
  <si>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</si>
  <si>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</si>
  <si>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</si>
  <si>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</si>
  <si>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</si>
  <si>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</si>
  <si>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</si>
  <si>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</si>
  <si>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</si>
  <si>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</si>
  <si>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</si>
  <si>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</si>
  <si>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</si>
  <si>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</si>
  <si>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</si>
  <si>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</si>
  <si>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</si>
  <si>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</si>
  <si>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</si>
  <si>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</si>
  <si>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</si>
  <si>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</si>
  <si>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</si>
  <si>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</si>
  <si>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</si>
  <si>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</si>
  <si>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</si>
  <si>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</si>
  <si>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</si>
  <si>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</si>
  <si>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</si>
  <si>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</si>
  <si>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</si>
  <si>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</si>
  <si>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</si>
  <si>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</si>
  <si>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</si>
  <si>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</si>
  <si>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</si>
  <si>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</si>
  <si>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</si>
  <si>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</si>
  <si>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</si>
  <si>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</si>
  <si>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</si>
  <si>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</si>
  <si>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</si>
  <si>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</si>
  <si>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</si>
  <si>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</si>
  <si>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</si>
  <si>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</si>
  <si>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</si>
  <si>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</si>
  <si>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</si>
  <si>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</si>
  <si>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</si>
  <si>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</si>
  <si>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</si>
  <si>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</si>
  <si>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</si>
  <si>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</si>
  <si>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</si>
  <si>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</si>
  <si>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</si>
  <si>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</si>
  <si>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</si>
  <si>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</si>
  <si>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</si>
  <si>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</si>
  <si>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</si>
  <si>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</si>
  <si>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</si>
  <si>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</si>
  <si>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</si>
  <si>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</si>
  <si>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</si>
  <si>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</si>
  <si>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</si>
  <si>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</si>
  <si>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</si>
  <si>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</si>
  <si>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</si>
  <si>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</si>
  <si>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</si>
  <si>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</si>
  <si>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</si>
  <si>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</si>
  <si>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</si>
  <si>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</si>
  <si>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</si>
  <si>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</si>
  <si>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</si>
  <si>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</si>
  <si>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</si>
  <si>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</si>
  <si>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</si>
  <si>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</si>
  <si>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</si>
  <si>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</si>
  <si>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</si>
  <si>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</si>
  <si>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</si>
  <si>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</si>
  <si>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</si>
  <si>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</si>
  <si>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</si>
  <si>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</si>
  <si>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</si>
  <si>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</si>
  <si>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</si>
  <si>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</si>
  <si>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</si>
  <si>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</si>
  <si>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</si>
  <si>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</si>
  <si>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</si>
  <si>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</si>
  <si>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</si>
  <si>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</si>
  <si>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</si>
  <si>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</si>
  <si>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</si>
  <si>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</si>
  <si>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</si>
  <si>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</si>
  <si>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</si>
  <si>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</si>
  <si>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</si>
  <si>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</si>
  <si>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</si>
  <si>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</si>
  <si>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</si>
  <si>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</si>
  <si>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</si>
  <si>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</si>
  <si>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</si>
  <si>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</si>
  <si>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</si>
  <si>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</si>
  <si>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</si>
  <si>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</si>
  <si>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</si>
  <si>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</si>
  <si>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</si>
  <si>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</si>
  <si>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</si>
  <si>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</si>
  <si>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</si>
  <si>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</si>
  <si>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</si>
  <si>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</si>
  <si>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</si>
  <si>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</si>
  <si>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</si>
  <si>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</si>
  <si>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</si>
  <si>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</si>
  <si>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</si>
  <si>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</si>
  <si>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</si>
  <si>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</si>
  <si>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</si>
  <si>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</si>
  <si>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</si>
  <si>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</si>
  <si>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</si>
  <si>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</si>
  <si>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</si>
  <si>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</si>
  <si>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</si>
  <si>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</si>
  <si>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</si>
  <si>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</si>
  <si>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</si>
  <si>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</si>
  <si>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</si>
  <si>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</si>
  <si>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</si>
  <si>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</si>
  <si>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</si>
  <si>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</si>
  <si>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</si>
  <si>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</si>
  <si>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</si>
  <si>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</si>
  <si>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</si>
  <si>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</si>
  <si>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</si>
  <si>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</si>
  <si>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</si>
  <si>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</si>
  <si>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</si>
  <si>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</si>
  <si>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</si>
  <si>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</si>
  <si>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</si>
  <si>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</si>
  <si>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</si>
  <si>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</si>
  <si>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</si>
  <si>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</si>
  <si>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</si>
  <si>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</si>
  <si>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</si>
  <si>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</si>
  <si>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</si>
  <si>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</si>
  <si>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</si>
  <si>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</si>
  <si>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</si>
  <si>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</si>
  <si>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</si>
  <si>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</si>
  <si>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</si>
  <si>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</si>
  <si>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</si>
  <si>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</si>
  <si>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</si>
  <si>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</si>
  <si>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</si>
  <si>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</si>
  <si>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</si>
  <si>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</si>
  <si>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</si>
  <si>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</si>
  <si>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</si>
  <si>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</si>
  <si>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</si>
  <si>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</si>
  <si>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</si>
  <si>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</si>
  <si>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</si>
  <si>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</si>
  <si>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</si>
  <si>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</si>
  <si>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</si>
  <si>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</si>
  <si>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</si>
  <si>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</si>
  <si>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</si>
  <si>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</si>
  <si>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</si>
  <si>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</si>
  <si>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</si>
  <si>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</si>
  <si>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</si>
  <si>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</si>
  <si>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</si>
  <si>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</si>
  <si>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</si>
  <si>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</si>
  <si>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</si>
  <si>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</si>
  <si>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</si>
  <si>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</si>
  <si>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</si>
  <si>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</si>
  <si>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</si>
  <si>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</si>
  <si>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</si>
  <si>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</si>
  <si>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</si>
  <si>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</si>
  <si>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</si>
  <si>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</si>
  <si>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</si>
  <si>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</si>
  <si>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</si>
  <si>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</si>
  <si>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</si>
  <si>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</si>
  <si>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</si>
  <si>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</si>
  <si>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</si>
  <si>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</si>
  <si>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</si>
  <si>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</si>
  <si>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</si>
  <si>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</si>
  <si>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</si>
  <si>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</si>
  <si>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</si>
  <si>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</si>
  <si>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</si>
  <si>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</si>
  <si>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</si>
  <si>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</si>
  <si>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</si>
  <si>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</si>
  <si>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</si>
  <si>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</si>
  <si>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</si>
  <si>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</si>
  <si>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</si>
  <si>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</si>
  <si>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</si>
  <si>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</si>
  <si>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</si>
  <si>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</si>
  <si>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</si>
  <si>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</si>
  <si>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</si>
  <si>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</si>
  <si>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</si>
  <si>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</si>
  <si>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</si>
  <si>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</si>
  <si>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</si>
  <si>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</si>
  <si>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</si>
  <si>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</si>
  <si>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</si>
  <si>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</si>
  <si>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</si>
  <si>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</si>
  <si>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</si>
  <si>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</si>
  <si>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</si>
  <si>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</si>
  <si>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</si>
  <si>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</si>
  <si>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</si>
  <si>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</si>
  <si>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</si>
  <si>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</si>
  <si>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</si>
  <si>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</si>
  <si>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</si>
  <si>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</si>
  <si>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</si>
  <si>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</si>
  <si>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</si>
  <si>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</si>
  <si>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</si>
  <si>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</si>
  <si>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</si>
  <si>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</si>
  <si>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</si>
  <si>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</si>
  <si>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</si>
  <si>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</si>
  <si>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</si>
  <si>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</si>
  <si>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</si>
  <si>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</si>
  <si>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</si>
  <si>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</si>
  <si>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</si>
  <si>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</si>
  <si>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</si>
  <si>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</si>
  <si>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</si>
  <si>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</si>
  <si>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</si>
  <si>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</si>
  <si>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</si>
  <si>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</si>
  <si>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</si>
  <si>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</si>
  <si>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</si>
  <si>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</si>
  <si>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</si>
  <si>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</si>
  <si>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</si>
  <si>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</si>
  <si>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</si>
  <si>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</si>
  <si>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</si>
  <si>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</si>
  <si>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</si>
  <si>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</si>
  <si>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</si>
  <si>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</si>
  <si>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</si>
  <si>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</si>
  <si>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</si>
  <si>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</si>
  <si>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</si>
  <si>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</si>
  <si>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</si>
  <si>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</si>
  <si>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</si>
  <si>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</si>
  <si>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</si>
  <si>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</si>
  <si>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</si>
  <si>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</si>
  <si>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</si>
  <si>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</si>
  <si>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</si>
  <si>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</si>
  <si>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</si>
  <si>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</si>
  <si>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</si>
  <si>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</si>
  <si>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</si>
  <si>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</si>
  <si>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</si>
  <si>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</si>
  <si>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</si>
  <si>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</si>
  <si>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</si>
  <si>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</si>
  <si>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</si>
  <si>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</si>
  <si>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</si>
  <si>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</si>
  <si>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</si>
  <si>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</si>
  <si>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</si>
  <si>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</si>
  <si>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</si>
  <si>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</si>
  <si>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</si>
  <si>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</si>
  <si>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</si>
  <si>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</si>
  <si>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</si>
  <si>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</si>
  <si>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</si>
  <si>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</si>
  <si>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</si>
  <si>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</si>
  <si>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</si>
  <si>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</si>
  <si>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</si>
  <si>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</si>
  <si>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</si>
  <si>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</si>
  <si>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</si>
  <si>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</si>
  <si>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</si>
  <si>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</si>
  <si>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</si>
  <si>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</si>
  <si>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</si>
  <si>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</si>
  <si>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</si>
  <si>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</si>
  <si>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</si>
  <si>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</si>
  <si>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</si>
  <si>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</si>
  <si>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</si>
  <si>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</si>
  <si>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</si>
  <si>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</si>
  <si>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</si>
  <si>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</si>
  <si>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</si>
  <si>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</si>
  <si>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</si>
  <si>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</si>
  <si>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</si>
  <si>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</si>
  <si>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</si>
  <si>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</si>
  <si>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</si>
  <si>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</si>
  <si>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</si>
  <si>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</si>
  <si>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</si>
  <si>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</si>
  <si>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</si>
  <si>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</si>
  <si>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</si>
  <si>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</si>
  <si>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</si>
  <si>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</si>
  <si>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</si>
  <si>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</si>
  <si>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</si>
  <si>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</si>
  <si>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</si>
  <si>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</si>
  <si>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</si>
  <si>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</si>
  <si>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</si>
  <si>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</si>
  <si>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</si>
  <si>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</si>
  <si>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</si>
  <si>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</si>
  <si>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</si>
  <si>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</si>
  <si>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</si>
  <si>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</si>
  <si>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</si>
  <si>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</si>
  <si>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</si>
  <si>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</si>
  <si>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</si>
  <si>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</si>
  <si>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</si>
  <si>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</si>
  <si>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</si>
  <si>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</si>
  <si>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</si>
  <si>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</si>
  <si>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</si>
  <si>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</si>
  <si>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</si>
  <si>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</si>
  <si>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</si>
  <si>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</si>
  <si>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</si>
  <si>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</si>
  <si>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</si>
  <si>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</si>
  <si>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</si>
  <si>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</si>
  <si>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</si>
  <si>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</si>
  <si>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</si>
  <si>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</si>
  <si>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</si>
  <si>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</si>
  <si>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</si>
  <si>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</si>
  <si>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</si>
  <si>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</si>
  <si>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</si>
  <si>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</si>
  <si>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</si>
  <si>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</si>
  <si>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</si>
  <si>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</si>
  <si>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</si>
  <si>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</si>
  <si>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</si>
  <si>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</si>
  <si>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</si>
  <si>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</si>
  <si>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</si>
  <si>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</si>
  <si>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</si>
  <si>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</si>
  <si>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</si>
  <si>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</si>
  <si>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</si>
  <si>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</si>
  <si>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</si>
  <si>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</si>
  <si>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</si>
  <si>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</si>
  <si>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</si>
  <si>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</si>
  <si>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</si>
  <si>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</si>
  <si>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</si>
  <si>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</si>
  <si>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</si>
  <si>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</si>
  <si>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</si>
  <si>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</si>
  <si>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</si>
  <si>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</si>
  <si>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</si>
  <si>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</si>
  <si>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</si>
  <si>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</si>
  <si>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</si>
  <si>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</si>
  <si>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</si>
  <si>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</si>
  <si>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</si>
  <si>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</si>
  <si>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</si>
  <si>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</si>
  <si>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</si>
  <si>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</si>
  <si>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</si>
  <si>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</si>
  <si>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</si>
  <si>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</si>
  <si>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</si>
  <si>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</si>
  <si>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</si>
  <si>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</si>
  <si>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</si>
  <si>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</si>
  <si>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</si>
  <si>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</si>
  <si>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</si>
  <si>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</si>
  <si>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</si>
  <si>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</si>
  <si>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</si>
  <si>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</si>
  <si>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</si>
  <si>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</si>
  <si>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</si>
  <si>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</si>
  <si>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</si>
  <si>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</si>
  <si>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</si>
  <si>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</si>
  <si>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</si>
  <si>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</si>
  <si>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</si>
  <si>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</si>
  <si>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</si>
  <si>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</si>
  <si>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</si>
  <si>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</si>
  <si>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</si>
  <si>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</si>
  <si>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</si>
  <si>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</si>
  <si>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</si>
  <si>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</si>
  <si>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</si>
  <si>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</si>
  <si>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</si>
  <si>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</si>
  <si>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</si>
  <si>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</si>
  <si>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</si>
  <si>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</si>
  <si>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</si>
  <si>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</si>
  <si>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</si>
  <si>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</si>
  <si>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</si>
  <si>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</si>
  <si>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</si>
  <si>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</si>
  <si>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</si>
  <si>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</si>
  <si>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</si>
  <si>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</si>
  <si>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</si>
  <si>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</si>
  <si>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</si>
  <si>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</si>
  <si>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</si>
  <si>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</si>
  <si>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</si>
  <si>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</si>
  <si>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</si>
  <si>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</si>
  <si>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</si>
  <si>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</si>
  <si>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</si>
  <si>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</si>
  <si>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</si>
  <si>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</si>
  <si>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</si>
  <si>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</si>
  <si>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</si>
  <si>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</si>
  <si>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</si>
  <si>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</si>
  <si>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</si>
  <si>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</si>
  <si>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</si>
  <si>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</si>
  <si>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</si>
  <si>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</si>
  <si>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</si>
  <si>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</si>
  <si>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</si>
  <si>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</si>
  <si>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</si>
  <si>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</si>
  <si>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</si>
  <si>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</si>
  <si>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</si>
  <si>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</si>
  <si>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</si>
  <si>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</si>
  <si>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</si>
  <si>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</si>
  <si>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</si>
  <si>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</si>
  <si>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</si>
  <si>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</si>
  <si>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</si>
  <si>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</si>
  <si>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</si>
  <si>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</si>
  <si>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</si>
  <si>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</si>
  <si>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</si>
  <si>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</si>
  <si>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</si>
  <si>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</si>
  <si>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</si>
  <si>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</si>
  <si>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</si>
  <si>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</si>
  <si>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</si>
  <si>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</si>
  <si>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</si>
  <si>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</si>
  <si>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</si>
  <si>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</si>
  <si>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</si>
  <si>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</si>
  <si>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</si>
  <si>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</si>
  <si>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</si>
  <si>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</si>
  <si>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</si>
  <si>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</si>
  <si>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</si>
  <si>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</si>
  <si>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</si>
  <si>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</si>
  <si>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</si>
  <si>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</si>
  <si>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</si>
  <si>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</si>
  <si>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</si>
  <si>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</si>
  <si>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</si>
  <si>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</si>
  <si>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</si>
  <si>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</si>
  <si>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</si>
  <si>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</si>
  <si>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</si>
  <si>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</si>
  <si>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</si>
  <si>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</si>
  <si>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</si>
  <si>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</si>
  <si>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</si>
  <si>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</si>
  <si>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</si>
  <si>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</si>
  <si>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</si>
  <si>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</si>
  <si>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</si>
  <si>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</si>
  <si>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</si>
  <si>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</si>
  <si>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</si>
  <si>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</si>
  <si>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</si>
  <si>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</si>
  <si>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</si>
  <si>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</si>
  <si>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</si>
  <si>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</si>
  <si>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</si>
  <si>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</si>
  <si>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</si>
  <si>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</si>
  <si>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</si>
  <si>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</si>
  <si>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</si>
  <si>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</si>
  <si>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</si>
  <si>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</si>
  <si>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</si>
  <si>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</si>
  <si>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</si>
  <si>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</si>
  <si>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</si>
  <si>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</si>
  <si>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</si>
  <si>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</si>
  <si>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</si>
  <si>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</si>
  <si>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</si>
  <si>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</si>
  <si>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</si>
  <si>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</si>
  <si>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</si>
  <si>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</si>
  <si>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</si>
  <si>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</si>
  <si>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</si>
  <si>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</si>
  <si>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</si>
  <si>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</si>
  <si>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</si>
  <si>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</si>
  <si>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</si>
  <si>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</si>
  <si>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</si>
  <si>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</si>
  <si>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</si>
  <si>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</si>
  <si>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</si>
  <si>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</si>
  <si>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</si>
  <si>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</si>
  <si>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</si>
  <si>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</si>
  <si>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</si>
  <si>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</si>
  <si>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</si>
  <si>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</si>
  <si>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</si>
  <si>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</si>
  <si>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</si>
  <si>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</si>
  <si>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</si>
  <si>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</si>
  <si>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</si>
  <si>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</si>
  <si>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</si>
  <si>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</si>
  <si>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</si>
  <si>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</si>
  <si>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</si>
  <si>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</si>
  <si>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</si>
  <si>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</si>
  <si>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</si>
  <si>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</si>
  <si>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</si>
  <si>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</si>
  <si>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</si>
  <si>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</si>
  <si>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</si>
  <si>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</si>
  <si>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</si>
  <si>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</si>
  <si>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</si>
  <si>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</si>
  <si>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</si>
  <si>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</si>
  <si>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</si>
  <si>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</si>
  <si>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</si>
  <si>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</si>
  <si>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</si>
  <si>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</si>
  <si>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</si>
  <si>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</si>
  <si>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</si>
  <si>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</si>
  <si>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</si>
  <si>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</si>
  <si>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</si>
  <si>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</si>
  <si>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</si>
  <si>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</si>
  <si>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</si>
  <si>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</si>
  <si>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</si>
  <si>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</si>
  <si>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</si>
  <si>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</si>
  <si>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</si>
  <si>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</si>
  <si>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</si>
  <si>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</si>
  <si>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</si>
  <si>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</si>
  <si>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</si>
  <si>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</si>
  <si>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</si>
  <si>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</si>
  <si>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</si>
  <si>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</si>
  <si>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</si>
  <si>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</si>
  <si>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</si>
  <si>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</si>
  <si>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</si>
  <si>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</si>
  <si>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</si>
  <si>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</si>
  <si>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</si>
  <si>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</si>
  <si>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</si>
  <si>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</si>
  <si>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</si>
  <si>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</si>
  <si>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</si>
  <si>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</si>
  <si>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</si>
  <si>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</si>
  <si>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</si>
  <si>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</si>
  <si>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</si>
  <si>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</si>
  <si>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</si>
  <si>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</si>
  <si>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</si>
  <si>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</si>
  <si>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</si>
  <si>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</si>
  <si>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</si>
  <si>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</si>
  <si>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</si>
  <si>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</si>
  <si>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</si>
  <si>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</si>
  <si>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</si>
  <si>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</si>
  <si>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</si>
  <si>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</si>
  <si>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</si>
  <si>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</si>
  <si>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</si>
  <si>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</si>
  <si>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</si>
  <si>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</si>
  <si>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</si>
  <si>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</si>
  <si>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</si>
  <si>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</si>
  <si>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</si>
  <si>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</si>
  <si>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</si>
  <si>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</si>
  <si>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</si>
  <si>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</si>
  <si>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</si>
  <si>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</si>
  <si>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</si>
  <si>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</si>
  <si>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</si>
  <si>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</si>
  <si>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</si>
  <si>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</si>
  <si>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</si>
  <si>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</si>
  <si>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</si>
  <si>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</si>
  <si>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</si>
  <si>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</si>
  <si>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</si>
  <si>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</si>
  <si>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</si>
  <si>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</si>
  <si>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</si>
  <si>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</si>
  <si>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</si>
  <si>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</si>
  <si>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</si>
  <si>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</si>
  <si>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</si>
  <si>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</si>
  <si>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</si>
  <si>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</si>
  <si>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</si>
  <si>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</si>
  <si>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</si>
  <si>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</si>
  <si>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</si>
  <si>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</si>
  <si>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</si>
  <si>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</si>
  <si>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</si>
  <si>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</si>
  <si>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</si>
  <si>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</si>
  <si>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</si>
  <si>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</si>
  <si>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</si>
  <si>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</si>
  <si>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</si>
  <si>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</si>
  <si>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</si>
  <si>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</si>
  <si>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</si>
  <si>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</si>
  <si>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</si>
  <si>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</si>
  <si>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</si>
  <si>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</si>
  <si>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</si>
  <si>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</si>
  <si>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</si>
  <si>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</si>
  <si>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</si>
  <si>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</si>
  <si>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</si>
  <si>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</si>
  <si>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</si>
  <si>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</si>
  <si>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</si>
  <si>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</si>
  <si>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</si>
  <si>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</si>
  <si>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</si>
  <si>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</si>
  <si>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</si>
  <si>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</si>
  <si>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</si>
  <si>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</si>
  <si>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</si>
  <si>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</si>
  <si>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</si>
  <si>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</si>
  <si>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</si>
  <si>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</si>
  <si>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</si>
  <si>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</si>
  <si>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</si>
  <si>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</si>
  <si>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</si>
  <si>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</si>
  <si>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</si>
  <si>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</si>
  <si>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</si>
  <si>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</si>
  <si>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</si>
  <si>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</si>
  <si>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</si>
  <si>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</si>
  <si>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</si>
  <si>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</si>
  <si>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</si>
  <si>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</si>
  <si>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</si>
  <si>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</si>
  <si>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</si>
  <si>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</si>
  <si>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</si>
  <si>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</si>
  <si>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</si>
  <si>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</si>
  <si>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</si>
  <si>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</si>
  <si>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</si>
  <si>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</si>
  <si>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</si>
  <si>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</si>
  <si>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</si>
  <si>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</si>
  <si>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</si>
  <si>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</si>
  <si>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</si>
  <si>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</si>
  <si>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</si>
  <si>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</si>
  <si>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</si>
  <si>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</si>
  <si>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</si>
  <si>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</si>
  <si>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</si>
  <si>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</si>
  <si>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</si>
  <si>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</si>
  <si>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</si>
  <si>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</si>
  <si>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</si>
  <si>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</si>
  <si>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</si>
  <si>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</si>
  <si>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</si>
  <si>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</si>
  <si>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</si>
  <si>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</si>
  <si>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</si>
  <si>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</si>
  <si>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</si>
  <si>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</si>
  <si>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</si>
  <si>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</si>
  <si>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</si>
  <si>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</si>
  <si>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</si>
  <si>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</si>
  <si>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</si>
  <si>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</si>
  <si>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</si>
  <si>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</si>
  <si>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</si>
  <si>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</si>
  <si>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</si>
  <si>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</si>
  <si>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</si>
  <si>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</si>
  <si>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</si>
  <si>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</si>
  <si>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</si>
  <si>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</si>
  <si>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</si>
  <si>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</si>
  <si>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</si>
  <si>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</si>
  <si>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</si>
  <si>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</si>
  <si>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</si>
  <si>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</si>
  <si>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</si>
  <si>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</si>
  <si>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</si>
  <si>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</si>
  <si>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</si>
  <si>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</si>
  <si>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</si>
  <si>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</si>
  <si>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</si>
  <si>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</si>
  <si>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</si>
  <si>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</si>
  <si>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</si>
  <si>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</si>
  <si>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</si>
  <si>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</si>
  <si>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</si>
  <si>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</si>
  <si>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</si>
  <si>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</si>
  <si>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</si>
  <si>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</si>
  <si>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</si>
  <si>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</si>
  <si>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</si>
  <si>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</si>
  <si>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</si>
  <si>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</si>
  <si>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</si>
  <si>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</si>
  <si>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</si>
  <si>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</si>
  <si>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</si>
  <si>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</si>
  <si>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</si>
  <si>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</si>
  <si>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</si>
  <si>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</si>
  <si>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</si>
  <si>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</si>
  <si>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</si>
  <si>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</si>
  <si>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</si>
  <si>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</si>
  <si>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</si>
  <si>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</si>
  <si>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</si>
  <si>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</si>
  <si>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</si>
  <si>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</si>
  <si>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</si>
  <si>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</si>
  <si>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</si>
  <si>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</si>
  <si>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</si>
  <si>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</si>
  <si>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</si>
  <si>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</si>
  <si>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</si>
  <si>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</si>
  <si>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</si>
  <si>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</si>
  <si>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</si>
  <si>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</si>
  <si>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</si>
  <si>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</si>
  <si>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</si>
  <si>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</si>
  <si>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</si>
  <si>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</si>
  <si>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</si>
  <si>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</si>
  <si>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</si>
  <si>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</si>
  <si>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</si>
  <si>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</si>
  <si>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</si>
  <si>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</si>
  <si>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</si>
  <si>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</si>
  <si>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</si>
  <si>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</si>
  <si>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</si>
  <si>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</si>
  <si>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</si>
  <si>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</si>
  <si>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</si>
  <si>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</si>
  <si>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</si>
  <si>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</si>
  <si>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</si>
  <si>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</si>
  <si>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</si>
  <si>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</si>
  <si>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</si>
  <si>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</si>
  <si>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</si>
  <si>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</si>
  <si>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</si>
  <si>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</si>
  <si>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</si>
  <si>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</si>
  <si>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</si>
  <si>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</si>
  <si>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</si>
  <si>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</si>
  <si>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</si>
  <si>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</si>
  <si>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</si>
  <si>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</si>
  <si>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</si>
  <si>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</si>
  <si>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</si>
  <si>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</si>
  <si>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</si>
  <si>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</si>
  <si>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</si>
  <si>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</si>
  <si>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</si>
  <si>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</si>
  <si>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</si>
  <si>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</si>
  <si>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</si>
  <si>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</si>
  <si>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</si>
  <si>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</si>
  <si>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</si>
  <si>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</si>
  <si>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</si>
  <si>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</si>
  <si>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</si>
  <si>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</si>
  <si>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</si>
  <si>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</si>
  <si>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</si>
  <si>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</si>
  <si>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</si>
  <si>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</si>
  <si>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</si>
  <si>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</si>
  <si>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</si>
  <si>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</si>
  <si>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</si>
  <si>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</si>
  <si>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</si>
  <si>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</si>
  <si>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</si>
  <si>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</si>
  <si>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</si>
  <si>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</si>
  <si>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</si>
  <si>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</si>
  <si>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</si>
  <si>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</si>
  <si>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</si>
  <si>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</si>
  <si>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</si>
  <si>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</si>
  <si>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</si>
  <si>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</si>
  <si>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</si>
  <si>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</si>
  <si>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</si>
  <si>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</si>
  <si>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</si>
  <si>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</si>
  <si>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</si>
  <si>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</si>
  <si>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</si>
  <si>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</si>
  <si>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</si>
  <si>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</si>
  <si>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</si>
  <si>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</si>
  <si>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</si>
  <si>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</si>
  <si>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</si>
  <si>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</si>
  <si>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</si>
  <si>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</si>
  <si>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</si>
  <si>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</si>
  <si>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</si>
  <si>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</si>
  <si>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</si>
  <si>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</si>
  <si>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</si>
  <si>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</si>
  <si>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</si>
  <si>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</si>
  <si>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</si>
  <si>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</si>
  <si>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</si>
  <si>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</si>
  <si>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</si>
  <si>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</si>
  <si>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</si>
  <si>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</si>
  <si>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</si>
  <si>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</si>
  <si>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</si>
  <si>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</si>
  <si>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</si>
  <si>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</si>
  <si>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</si>
  <si>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</si>
  <si>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</si>
  <si>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</si>
  <si>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</si>
  <si>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</si>
  <si>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</si>
  <si>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</si>
  <si>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</si>
  <si>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</si>
  <si>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</si>
  <si>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</si>
  <si>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</si>
  <si>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</si>
  <si>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</si>
  <si>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</si>
  <si>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</si>
  <si>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</si>
  <si>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</si>
  <si>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</si>
  <si>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</si>
  <si>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</si>
  <si>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</si>
  <si>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</si>
  <si>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</si>
  <si>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</si>
  <si>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</si>
  <si>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</si>
  <si>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</si>
  <si>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</si>
  <si>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</si>
  <si>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</si>
  <si>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</si>
  <si>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</si>
  <si>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</si>
  <si>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</si>
  <si>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</si>
  <si>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</si>
  <si>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</si>
  <si>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</si>
  <si>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</si>
  <si>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</si>
  <si>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</si>
  <si>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</si>
  <si>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</si>
  <si>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</si>
  <si>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</si>
  <si>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</si>
  <si>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</si>
  <si>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</si>
  <si>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</si>
  <si>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</si>
  <si>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</si>
  <si>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</si>
  <si>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</si>
  <si>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</si>
  <si>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</si>
  <si>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</si>
  <si>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</si>
  <si>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</si>
  <si>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</si>
  <si>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</si>
  <si>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</si>
  <si>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</si>
  <si>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</si>
  <si>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</si>
  <si>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</si>
  <si>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</si>
  <si>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</si>
  <si>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</si>
  <si>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</si>
  <si>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</si>
  <si>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</si>
  <si>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</si>
  <si>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</si>
  <si>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</si>
  <si>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</si>
  <si>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</si>
  <si>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</si>
  <si>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</si>
  <si>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</si>
  <si>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</si>
  <si>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</si>
  <si>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</si>
  <si>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</si>
  <si>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</si>
  <si>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</si>
  <si>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</si>
  <si>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</si>
  <si>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</si>
  <si>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</si>
  <si>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</si>
  <si>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</si>
  <si>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</si>
  <si>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</si>
  <si>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</si>
  <si>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</si>
  <si>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</si>
  <si>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</si>
  <si>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</si>
  <si>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</si>
  <si>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</si>
  <si>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</si>
  <si>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</si>
  <si>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</si>
  <si>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</si>
  <si>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</si>
  <si>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</si>
  <si>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</si>
  <si>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</si>
  <si>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</si>
  <si>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</si>
  <si>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</si>
  <si>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</si>
  <si>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</si>
  <si>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</si>
  <si>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</si>
  <si>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</si>
  <si>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</si>
  <si>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</si>
  <si>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</si>
  <si>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</si>
  <si>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</si>
  <si>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</si>
  <si>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</si>
  <si>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</si>
  <si>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</si>
  <si>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</si>
  <si>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</si>
  <si>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</si>
  <si>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</si>
  <si>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</si>
  <si>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</si>
  <si>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</si>
  <si>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</si>
  <si>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</si>
  <si>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</si>
  <si>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</si>
  <si>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</si>
  <si>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</si>
  <si>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</si>
  <si>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</si>
  <si>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</si>
  <si>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</si>
  <si>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</si>
  <si>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</si>
  <si>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</si>
  <si>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</si>
  <si>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</si>
  <si>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</si>
  <si>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</si>
  <si>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</si>
  <si>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</si>
  <si>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</si>
  <si>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</si>
  <si>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</si>
  <si>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</si>
  <si>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</si>
  <si>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</si>
  <si>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</si>
  <si>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</si>
  <si>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</si>
  <si>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</si>
  <si>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</si>
  <si>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</si>
  <si>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</si>
  <si>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</si>
  <si>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</si>
  <si>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</si>
  <si>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</si>
  <si>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</si>
  <si>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</si>
  <si>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</si>
  <si>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</si>
  <si>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</si>
  <si>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</si>
  <si>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</si>
  <si>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</si>
  <si>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</si>
  <si>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</si>
  <si>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</si>
  <si>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</si>
  <si>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</si>
  <si>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</si>
  <si>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</si>
  <si>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</si>
  <si>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</si>
  <si>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</si>
  <si>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</si>
  <si>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</si>
  <si>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</si>
  <si>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</si>
  <si>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</si>
  <si>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</si>
  <si>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</si>
  <si>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</si>
  <si>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</si>
  <si>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</si>
  <si>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</si>
  <si>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</si>
  <si>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</si>
  <si>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</si>
  <si>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</si>
  <si>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</si>
  <si>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</si>
  <si>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</si>
  <si>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</si>
  <si>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</si>
  <si>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</si>
  <si>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</si>
  <si>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</si>
  <si>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</si>
  <si>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</si>
  <si>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</si>
  <si>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</si>
  <si>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</si>
  <si>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</si>
  <si>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</si>
  <si>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</si>
  <si>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</si>
  <si>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</si>
  <si>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</si>
  <si>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</si>
  <si>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</si>
  <si>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</si>
  <si>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</si>
  <si>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</si>
  <si>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</si>
  <si>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</si>
  <si>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</si>
  <si>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</si>
  <si>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</si>
  <si>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</si>
  <si>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</si>
  <si>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</si>
  <si>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</si>
  <si>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</si>
  <si>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</si>
  <si>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</si>
  <si>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</si>
  <si>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</si>
  <si>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</si>
  <si>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</si>
  <si>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</si>
  <si>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</si>
  <si>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</si>
  <si>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</si>
  <si>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</si>
  <si>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</si>
  <si>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</si>
  <si>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</si>
  <si>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</si>
  <si>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</si>
  <si>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</si>
  <si>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</si>
  <si>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</si>
  <si>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</si>
  <si>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</si>
  <si>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</si>
  <si>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</si>
  <si>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</si>
  <si>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</si>
  <si>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</si>
  <si>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</si>
  <si>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</si>
  <si>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</si>
  <si>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</si>
  <si>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</si>
  <si>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</si>
  <si>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</si>
  <si>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</si>
  <si>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</si>
  <si>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</si>
  <si>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</si>
  <si>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</si>
  <si>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</si>
  <si>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</si>
  <si>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</si>
  <si>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</si>
  <si>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</si>
  <si>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</si>
  <si>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</si>
  <si>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</si>
  <si>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</si>
  <si>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</si>
  <si>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</si>
  <si>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</si>
  <si>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</si>
  <si>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</si>
  <si>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</si>
  <si>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</si>
  <si>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</si>
  <si>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</si>
  <si>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</si>
  <si>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</si>
  <si>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</si>
  <si>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</si>
  <si>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</si>
  <si>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</si>
  <si>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</si>
  <si>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</si>
  <si>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</si>
  <si>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</si>
  <si>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</si>
  <si>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</si>
  <si>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</si>
  <si>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</si>
  <si>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</si>
  <si>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</si>
  <si>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</si>
  <si>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</si>
  <si>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</si>
  <si>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</si>
  <si>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</si>
  <si>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</si>
  <si>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</si>
  <si>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</si>
  <si>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</si>
  <si>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</si>
  <si>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</si>
  <si>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</si>
  <si>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</si>
  <si>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</si>
  <si>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</si>
  <si>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</si>
  <si>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</si>
  <si>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</si>
  <si>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</si>
  <si>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</si>
  <si>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</si>
  <si>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</si>
  <si>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</si>
  <si>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</si>
  <si>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</si>
  <si>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</si>
  <si>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</si>
  <si>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</si>
  <si>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</si>
  <si>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</si>
  <si>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</si>
  <si>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</si>
  <si>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</si>
  <si>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</si>
  <si>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</si>
  <si>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</si>
  <si>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</si>
  <si>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</si>
  <si>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</si>
  <si>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</si>
  <si>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</si>
  <si>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</si>
  <si>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</si>
  <si>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</si>
  <si>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</si>
  <si>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</si>
  <si>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</si>
  <si>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</si>
  <si>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</si>
  <si>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</si>
  <si>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</si>
  <si>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</si>
  <si>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</si>
  <si>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</si>
  <si>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</si>
  <si>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</si>
  <si>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</si>
  <si>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</si>
  <si>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</si>
  <si>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</si>
  <si>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</si>
  <si>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</si>
  <si>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</si>
  <si>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</si>
  <si>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</si>
  <si>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</si>
  <si>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</si>
  <si>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</si>
  <si>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</si>
  <si>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</si>
  <si>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</si>
  <si>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</si>
  <si>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</si>
  <si>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</si>
  <si>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</si>
  <si>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</si>
  <si>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</si>
  <si>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</si>
  <si>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</si>
  <si>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</si>
  <si>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</si>
  <si>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</si>
  <si>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</si>
  <si>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</si>
  <si>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</si>
  <si>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</si>
  <si>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</si>
  <si>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</si>
  <si>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</si>
  <si>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</si>
  <si>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</si>
  <si>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</si>
  <si>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</si>
  <si>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</si>
  <si>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</si>
  <si>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</si>
  <si>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</si>
  <si>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</si>
  <si>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</si>
  <si>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</si>
  <si>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</si>
  <si>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</si>
  <si>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</si>
  <si>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</si>
  <si>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</si>
  <si>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</si>
  <si>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</si>
  <si>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</si>
  <si>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</si>
  <si>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</si>
  <si>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</si>
  <si>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</si>
  <si>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</si>
  <si>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</si>
  <si>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</si>
  <si>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</si>
  <si>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</si>
  <si>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</si>
  <si>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</si>
  <si>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</si>
  <si>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</si>
  <si>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</si>
  <si>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</si>
  <si>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</si>
  <si>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</si>
  <si>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</si>
  <si>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</si>
  <si>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</si>
  <si>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</si>
  <si>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</si>
  <si>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</si>
  <si>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</si>
  <si>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</si>
  <si>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</si>
  <si>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</si>
  <si>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</si>
  <si>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</si>
  <si>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</si>
  <si>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</si>
  <si>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</si>
  <si>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</si>
  <si>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</si>
  <si>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</si>
  <si>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</si>
  <si>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</si>
  <si>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</si>
  <si>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</si>
  <si>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</si>
  <si>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</si>
  <si>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</si>
  <si>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</si>
  <si>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</si>
  <si>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</si>
  <si>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</si>
  <si>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</si>
  <si>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</si>
  <si>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</si>
  <si>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</si>
  <si>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</si>
  <si>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</si>
  <si>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</si>
  <si>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</si>
  <si>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</si>
  <si>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</si>
  <si>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</si>
  <si>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</si>
  <si>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</si>
  <si>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</si>
  <si>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</si>
  <si>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</si>
  <si>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</si>
  <si>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</si>
  <si>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</si>
  <si>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</si>
  <si>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</si>
  <si>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</si>
  <si>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</si>
  <si>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</si>
  <si>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</si>
  <si>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</si>
  <si>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</si>
  <si>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</si>
  <si>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</si>
  <si>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</si>
  <si>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</si>
  <si>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</si>
  <si>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</si>
  <si>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</si>
  <si>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</si>
  <si>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</si>
  <si>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</si>
  <si>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</si>
  <si>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</si>
  <si>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</si>
  <si>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</si>
  <si>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</si>
  <si>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</si>
  <si>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</si>
  <si>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</si>
  <si>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</si>
  <si>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</si>
  <si>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</si>
  <si>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</si>
  <si>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</si>
  <si>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</si>
  <si>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</si>
  <si>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</si>
  <si>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</si>
  <si>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</si>
  <si>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</si>
  <si>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</si>
  <si>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</si>
  <si>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</si>
  <si>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</si>
  <si>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</si>
  <si>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</si>
  <si>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</si>
  <si>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</si>
  <si>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</si>
  <si>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</si>
  <si>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</si>
  <si>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</si>
  <si>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</si>
  <si>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</si>
  <si>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</si>
  <si>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</si>
  <si>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</si>
  <si>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</si>
  <si>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</si>
  <si>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</si>
  <si>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</si>
  <si>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</si>
  <si>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</si>
  <si>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</si>
  <si>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</si>
  <si>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</si>
  <si>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</si>
  <si>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</si>
  <si>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</si>
  <si>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</si>
  <si>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</si>
  <si>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</si>
  <si>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</si>
  <si>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</si>
  <si>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</si>
  <si>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</si>
  <si>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</si>
  <si>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</si>
  <si>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</si>
  <si>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</si>
  <si>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</si>
  <si>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</si>
  <si>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</si>
  <si>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</si>
  <si>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</si>
  <si>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</si>
  <si>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</si>
  <si>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</si>
  <si>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</si>
  <si>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</si>
  <si>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</si>
  <si>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</si>
  <si>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</si>
  <si>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</si>
  <si>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</si>
  <si>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</si>
  <si>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</si>
  <si>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</si>
  <si>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</si>
  <si>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</si>
  <si>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</si>
  <si>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</si>
  <si>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</si>
  <si>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</si>
  <si>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</si>
  <si>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</si>
  <si>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</si>
  <si>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</si>
  <si>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</si>
  <si>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</si>
  <si>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</si>
  <si>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</si>
  <si>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</si>
  <si>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</si>
  <si>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</si>
  <si>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</si>
  <si>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</si>
  <si>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</si>
  <si>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</si>
  <si>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</si>
  <si>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</si>
  <si>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</si>
  <si>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</si>
  <si>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</si>
  <si>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</si>
  <si>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</si>
  <si>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</si>
  <si>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</si>
  <si>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</si>
  <si>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</si>
  <si>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</si>
  <si>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</si>
  <si>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</si>
  <si>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</si>
  <si>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</si>
  <si>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</si>
  <si>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</si>
  <si>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</si>
  <si>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</si>
  <si>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</si>
  <si>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</si>
  <si>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</si>
  <si>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</si>
  <si>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</si>
  <si>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</si>
  <si>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</si>
  <si>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</si>
  <si>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</si>
  <si>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</si>
  <si>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</si>
  <si>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</si>
  <si>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</si>
  <si>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</si>
  <si>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</si>
  <si>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</si>
  <si>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</si>
  <si>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</si>
  <si>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</si>
  <si>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</si>
  <si>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</si>
  <si>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</si>
  <si>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</si>
  <si>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</si>
  <si>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</si>
  <si>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</si>
  <si>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</si>
  <si>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</si>
  <si>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</si>
  <si>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</si>
  <si>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</si>
  <si>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</si>
  <si>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</si>
  <si>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</si>
  <si>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</si>
  <si>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</si>
  <si>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</si>
  <si>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</si>
  <si>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</si>
  <si>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</si>
  <si>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</si>
  <si>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</si>
  <si>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</si>
  <si>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</si>
  <si>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</si>
  <si>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</si>
  <si>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</si>
  <si>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</si>
  <si>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</si>
  <si>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</si>
  <si>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</si>
  <si>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</si>
  <si>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</si>
  <si>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</si>
  <si>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</si>
  <si>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</si>
  <si>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</si>
  <si>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</si>
  <si>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</si>
  <si>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</si>
  <si>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</si>
  <si>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</si>
  <si>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</si>
  <si>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</si>
  <si>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</si>
  <si>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</si>
  <si>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</si>
  <si>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</si>
  <si>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</si>
  <si>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</si>
  <si>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</si>
  <si>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</si>
  <si>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</si>
  <si>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</si>
  <si>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</si>
  <si>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</si>
  <si>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</si>
  <si>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</si>
  <si>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</si>
  <si>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</si>
  <si>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</si>
  <si>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</si>
  <si>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</si>
  <si>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</si>
  <si>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</si>
  <si>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</si>
  <si>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</si>
  <si>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</si>
  <si>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</si>
  <si>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</si>
  <si>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</si>
  <si>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</si>
  <si>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</si>
  <si>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</si>
  <si>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</si>
  <si>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</si>
  <si>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</si>
  <si>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</si>
  <si>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</si>
  <si>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</si>
  <si>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</si>
  <si>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</si>
  <si>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</si>
  <si>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</si>
  <si>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</si>
  <si>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</si>
  <si>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</si>
  <si>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</si>
  <si>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</si>
  <si>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</si>
  <si>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</si>
  <si>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</si>
  <si>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</si>
  <si>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</si>
  <si>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</si>
  <si>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</si>
  <si>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</si>
  <si>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</si>
  <si>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</si>
  <si>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</si>
  <si>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</si>
  <si>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</si>
  <si>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</si>
  <si>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</si>
  <si>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</si>
  <si>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</si>
  <si>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</si>
  <si>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</si>
  <si>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</si>
  <si>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</si>
  <si>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</si>
  <si>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</si>
  <si>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</si>
  <si>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</si>
  <si>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</si>
  <si>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</si>
  <si>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</si>
  <si>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</si>
  <si>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</si>
  <si>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</si>
  <si>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</si>
  <si>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</si>
  <si>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</si>
  <si>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</si>
  <si>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</si>
  <si>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</si>
  <si>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</si>
  <si>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</si>
  <si>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</si>
  <si>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</si>
  <si>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</si>
  <si>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</si>
  <si>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</si>
  <si>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</si>
  <si>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</si>
  <si>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</si>
  <si>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</si>
  <si>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</si>
  <si>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</si>
  <si>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</si>
  <si>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</si>
  <si>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</si>
  <si>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</si>
  <si>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</si>
  <si>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</si>
  <si>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</si>
  <si>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</si>
  <si>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</si>
  <si>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</si>
  <si>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</si>
  <si>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</si>
  <si>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</si>
  <si>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</si>
  <si>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</si>
  <si>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</si>
  <si>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</si>
  <si>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</si>
  <si>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</si>
  <si>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</si>
  <si>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</si>
  <si>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</si>
  <si>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</si>
  <si>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</si>
  <si>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</si>
  <si>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</si>
  <si>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</si>
  <si>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</si>
  <si>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</si>
  <si>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</si>
  <si>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</si>
  <si>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</si>
  <si>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</si>
  <si>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</si>
  <si>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</si>
  <si>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</si>
  <si>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</si>
  <si>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</si>
  <si>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</si>
  <si>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</si>
  <si>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</si>
  <si>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</si>
  <si>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</si>
  <si>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</si>
  <si>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</si>
  <si>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</si>
  <si>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</si>
  <si>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</si>
  <si>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</si>
  <si>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</si>
  <si>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</si>
  <si>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</si>
  <si>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</si>
  <si>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</si>
  <si>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</si>
  <si>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</si>
  <si>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</si>
  <si>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</si>
  <si>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</si>
  <si>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</si>
  <si>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</si>
  <si>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</si>
  <si>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</si>
  <si>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</si>
  <si>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</si>
  <si>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</si>
  <si>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</si>
  <si>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</si>
  <si>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</si>
  <si>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</si>
  <si>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</si>
  <si>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</si>
  <si>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</si>
  <si>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</si>
  <si>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</si>
  <si>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</si>
  <si>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</si>
  <si>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</si>
  <si>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</si>
  <si>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</si>
  <si>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</si>
  <si>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</si>
  <si>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</si>
  <si>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</si>
  <si>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</si>
  <si>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</si>
  <si>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</si>
  <si>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</si>
  <si>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</si>
  <si>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</si>
  <si>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</si>
  <si>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</si>
  <si>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</si>
  <si>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</si>
  <si>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</si>
  <si>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</si>
  <si>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</si>
  <si>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</si>
  <si>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</si>
  <si>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</si>
  <si>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</si>
  <si>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</si>
  <si>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</si>
  <si>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</si>
  <si>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</si>
  <si>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</si>
  <si>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</si>
  <si>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</si>
  <si>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</si>
  <si>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</si>
  <si>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</si>
  <si>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</si>
  <si>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</si>
  <si>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</si>
  <si>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</si>
  <si>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</si>
  <si>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</si>
  <si>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</si>
  <si>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</si>
  <si>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</si>
  <si>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</si>
  <si>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</si>
  <si>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</si>
  <si>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</si>
  <si>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</si>
  <si>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</si>
  <si>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</si>
  <si>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</si>
  <si>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</si>
  <si>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</si>
  <si>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</si>
  <si>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</si>
  <si>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</si>
  <si>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</si>
  <si>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</si>
  <si>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</si>
  <si>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</si>
  <si>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</si>
  <si>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</si>
  <si>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</si>
  <si>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</si>
  <si>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</si>
  <si>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</si>
  <si>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</si>
  <si>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</si>
  <si>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</si>
  <si>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</si>
  <si>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</si>
  <si>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</si>
  <si>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</si>
  <si>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</si>
  <si>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</si>
  <si>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</si>
  <si>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</si>
  <si>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</si>
  <si>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</si>
  <si>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</si>
  <si>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</si>
  <si>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</si>
  <si>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</si>
  <si>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</si>
  <si>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</si>
  <si>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</si>
  <si>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</si>
  <si>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</si>
  <si>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</si>
  <si>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</si>
  <si>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</si>
  <si>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</si>
  <si>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</si>
  <si>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</si>
  <si>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</si>
  <si>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</si>
  <si>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</si>
  <si>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</si>
  <si>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</si>
  <si>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</si>
  <si>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</si>
  <si>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</si>
  <si>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</si>
  <si>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</si>
  <si>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</si>
  <si>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</si>
  <si>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</si>
  <si>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</si>
  <si>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</si>
  <si>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</si>
  <si>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</si>
  <si>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</si>
  <si>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</si>
  <si>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</si>
  <si>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</si>
  <si>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</si>
  <si>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</si>
  <si>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</si>
  <si>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</si>
  <si>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</si>
  <si>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</si>
  <si>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</si>
  <si>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</si>
  <si>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</si>
  <si>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</si>
  <si>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</si>
  <si>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</si>
  <si>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</si>
  <si>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</si>
  <si>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</si>
  <si>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</si>
  <si>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</si>
  <si>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</si>
  <si>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</si>
  <si>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</si>
  <si>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</si>
  <si>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</si>
  <si>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</si>
  <si>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</si>
  <si>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</si>
  <si>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</si>
  <si>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</si>
  <si>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</si>
  <si>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</si>
  <si>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</si>
  <si>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</si>
  <si>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</si>
  <si>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</si>
  <si>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</si>
  <si>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</si>
  <si>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</si>
  <si>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</si>
  <si>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</si>
  <si>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</si>
  <si>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</si>
  <si>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</si>
  <si>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</si>
  <si>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</si>
  <si>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</si>
  <si>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</si>
  <si>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</si>
  <si>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</si>
  <si>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</si>
  <si>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</si>
  <si>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</si>
  <si>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</si>
  <si>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</si>
  <si>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</si>
  <si>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</si>
  <si>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</si>
  <si>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</si>
  <si>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</si>
  <si>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</si>
  <si>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</si>
  <si>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</si>
  <si>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</si>
  <si>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</si>
  <si>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</si>
  <si>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</si>
  <si>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</si>
  <si>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</si>
  <si>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</si>
  <si>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</si>
  <si>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</si>
  <si>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</si>
  <si>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</si>
  <si>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</si>
  <si>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</si>
  <si>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</si>
  <si>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</si>
  <si>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</si>
  <si>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</si>
  <si>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</si>
  <si>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</si>
  <si>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</si>
  <si>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</si>
  <si>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</si>
  <si>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</si>
  <si>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</si>
  <si>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</si>
  <si>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</si>
  <si>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</si>
  <si>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</si>
  <si>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</si>
  <si>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</si>
  <si>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</si>
  <si>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</si>
  <si>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</si>
  <si>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</si>
  <si>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</si>
  <si>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</si>
  <si>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</si>
  <si>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</si>
  <si>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</si>
  <si>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</si>
  <si>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</si>
  <si>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</si>
  <si>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</si>
  <si>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</si>
  <si>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</si>
  <si>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</si>
  <si>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</si>
  <si>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</si>
  <si>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</si>
  <si>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</si>
  <si>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</si>
  <si>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</si>
  <si>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</si>
  <si>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</si>
  <si>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</si>
  <si>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</si>
  <si>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</si>
  <si>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</si>
  <si>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</si>
  <si>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</si>
  <si>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</si>
  <si>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</si>
  <si>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</si>
  <si>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</si>
  <si>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</si>
  <si>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</si>
  <si>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</si>
  <si>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</si>
  <si>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</si>
  <si>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</si>
  <si>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</si>
  <si>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</si>
  <si>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</si>
  <si>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</si>
  <si>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</si>
  <si>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</si>
  <si>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</si>
  <si>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</si>
  <si>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</si>
  <si>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</si>
  <si>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</si>
  <si>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</si>
  <si>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</si>
  <si>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</si>
  <si>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</si>
  <si>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</si>
  <si>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</si>
  <si>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</si>
  <si>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</si>
  <si>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</si>
  <si>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</si>
  <si>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</si>
  <si>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</si>
  <si>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</si>
  <si>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</si>
  <si>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</si>
  <si>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</si>
  <si>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</si>
  <si>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</si>
  <si>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</si>
  <si>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</si>
  <si>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</si>
  <si>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</si>
  <si>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</si>
  <si>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</si>
  <si>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</si>
  <si>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</si>
  <si>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</si>
  <si>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</si>
  <si>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</si>
  <si>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</si>
  <si>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</si>
  <si>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</si>
  <si>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</si>
  <si>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</si>
  <si>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</si>
  <si>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</si>
  <si>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</si>
  <si>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</si>
  <si>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</si>
  <si>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</si>
  <si>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</si>
  <si>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</si>
  <si>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</si>
  <si>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</si>
  <si>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</si>
  <si>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</si>
  <si>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</si>
  <si>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</si>
  <si>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</si>
  <si>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</si>
  <si>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</si>
  <si>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</si>
  <si>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</si>
  <si>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</si>
  <si>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</si>
  <si>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</si>
  <si>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</si>
  <si>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</si>
  <si>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</si>
  <si>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</si>
  <si>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</si>
  <si>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</si>
  <si>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</si>
  <si>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</si>
  <si>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</si>
  <si>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</si>
  <si>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</si>
  <si>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</si>
  <si>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</si>
  <si>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</si>
  <si>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</si>
  <si>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</si>
  <si>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</si>
  <si>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</si>
  <si>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</si>
  <si>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</si>
  <si>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</si>
  <si>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</si>
  <si>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</si>
  <si>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</si>
  <si>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</si>
  <si>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</si>
  <si>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</si>
  <si>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</si>
  <si>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</si>
  <si>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</si>
  <si>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</si>
  <si>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</si>
  <si>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</si>
  <si>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</si>
  <si>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</si>
  <si>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</si>
  <si>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</si>
  <si>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</si>
  <si>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</si>
  <si>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</si>
  <si>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</si>
  <si>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</si>
  <si>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</si>
  <si>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</si>
  <si>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</si>
  <si>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</si>
  <si>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</si>
  <si>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</si>
  <si>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</si>
  <si>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</si>
  <si>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</si>
  <si>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</si>
  <si>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</si>
  <si>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</si>
  <si>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</si>
  <si>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</si>
  <si>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</si>
  <si>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</si>
  <si>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</si>
  <si>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</si>
  <si>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</si>
  <si>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</si>
  <si>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</si>
  <si>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</si>
  <si>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</si>
  <si>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</si>
  <si>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</si>
  <si>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</si>
  <si>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</si>
  <si>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</si>
  <si>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</si>
  <si>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</si>
  <si>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</si>
  <si>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</si>
  <si>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</si>
  <si>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</si>
  <si>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</si>
  <si>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</si>
  <si>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</si>
  <si>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</si>
  <si>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</si>
  <si>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</si>
  <si>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</si>
  <si>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</si>
  <si>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</si>
  <si>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</si>
  <si>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</si>
  <si>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</si>
  <si>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</si>
  <si>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</si>
  <si>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</si>
  <si>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</si>
  <si>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</si>
  <si>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</si>
  <si>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</si>
  <si>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</si>
  <si>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</si>
  <si>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</si>
  <si>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</si>
  <si>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</si>
  <si>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</si>
  <si>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</si>
  <si>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</si>
  <si>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</si>
  <si>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</si>
  <si>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</si>
  <si>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</si>
  <si>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</si>
  <si>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</si>
  <si>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</si>
  <si>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</si>
  <si>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</si>
  <si>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</si>
  <si>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</si>
  <si>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</si>
  <si>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</si>
  <si>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</si>
  <si>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</si>
  <si>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</si>
  <si>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</si>
  <si>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</si>
  <si>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</si>
  <si>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</si>
  <si>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</si>
  <si>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</si>
  <si>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</si>
  <si>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</si>
  <si>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</si>
  <si>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</si>
  <si>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</si>
  <si>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</si>
  <si>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</si>
  <si>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</si>
  <si>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</si>
  <si>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</si>
  <si>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</si>
  <si>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</si>
  <si>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</si>
  <si>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</si>
  <si>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</si>
  <si>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</si>
  <si>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</si>
  <si>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</si>
  <si>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</si>
  <si>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</si>
  <si>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</si>
  <si>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</si>
  <si>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</si>
  <si>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</si>
  <si>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</si>
  <si>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</si>
  <si>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</si>
  <si>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</si>
  <si>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</si>
  <si>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</si>
  <si>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</si>
  <si>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</si>
  <si>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</si>
  <si>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</si>
  <si>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</si>
  <si>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</si>
  <si>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</si>
  <si>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</si>
  <si>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</si>
  <si>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</si>
  <si>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</si>
  <si>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</si>
  <si>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</si>
  <si>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</si>
  <si>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</si>
  <si>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</si>
  <si>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</si>
  <si>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</si>
  <si>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</si>
  <si>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</si>
  <si>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</si>
  <si>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</si>
  <si>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</si>
  <si>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</si>
  <si>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</si>
  <si>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</si>
  <si>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</si>
  <si>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</si>
  <si>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</si>
  <si>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</si>
  <si>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</si>
  <si>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</si>
  <si>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</si>
  <si>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</si>
  <si>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</si>
  <si>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</si>
  <si>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</si>
  <si>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</si>
  <si>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</si>
  <si>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</si>
  <si>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</si>
  <si>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</si>
  <si>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</si>
  <si>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</si>
  <si>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</si>
  <si>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</si>
  <si>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</si>
  <si>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</si>
  <si>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</si>
  <si>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</si>
  <si>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</si>
  <si>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</si>
  <si>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</si>
  <si>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</si>
  <si>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</si>
  <si>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</si>
  <si>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</si>
  <si>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</si>
  <si>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</si>
  <si>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</si>
  <si>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</si>
  <si>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</si>
  <si>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</si>
  <si>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</si>
  <si>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</si>
  <si>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</si>
  <si>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</si>
  <si>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</si>
  <si>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</si>
  <si>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</si>
  <si>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</si>
  <si>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</si>
  <si>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</si>
  <si>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</si>
  <si>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</si>
  <si>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</si>
  <si>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</si>
  <si>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</si>
  <si>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</si>
  <si>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</si>
  <si>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</si>
  <si>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</si>
  <si>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</si>
  <si>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</si>
  <si>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</si>
  <si>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</si>
  <si>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</si>
  <si>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</si>
  <si>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</si>
  <si>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</si>
  <si>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</si>
  <si>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</si>
  <si>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</si>
  <si>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</si>
  <si>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</si>
  <si>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</si>
  <si>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</si>
  <si>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</si>
  <si>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</si>
  <si>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</si>
  <si>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</si>
  <si>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</si>
  <si>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</si>
  <si>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</si>
  <si>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</si>
  <si>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</si>
  <si>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</si>
  <si>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</si>
  <si>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</si>
  <si>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</si>
  <si>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</si>
  <si>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</si>
  <si>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</si>
  <si>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</si>
  <si>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</si>
  <si>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</si>
  <si>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</si>
  <si>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</si>
  <si>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</si>
  <si>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</si>
  <si>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</si>
  <si>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</si>
  <si>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</si>
  <si>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</si>
  <si>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</si>
  <si>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</si>
  <si>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</si>
  <si>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</si>
  <si>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</si>
  <si>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</si>
  <si>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</si>
  <si>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</si>
  <si>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</si>
  <si>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</si>
  <si>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</si>
  <si>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</si>
  <si>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</si>
  <si>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</si>
  <si>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</si>
  <si>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</si>
  <si>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</si>
  <si>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</si>
  <si>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</si>
  <si>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</si>
  <si>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</si>
  <si>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</si>
  <si>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</si>
  <si>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</si>
  <si>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</si>
  <si>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</si>
  <si>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</si>
  <si>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</si>
  <si>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</si>
  <si>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</si>
  <si>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</si>
  <si>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</si>
  <si>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</si>
  <si>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</si>
  <si>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</si>
  <si>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</si>
  <si>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</si>
  <si>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</si>
  <si>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</si>
  <si>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</si>
  <si>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</si>
  <si>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</si>
  <si>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</si>
  <si>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</si>
  <si>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</si>
  <si>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</si>
  <si>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</si>
  <si>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</si>
  <si>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</si>
  <si>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</si>
  <si>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</si>
  <si>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</si>
  <si>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</si>
  <si>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</si>
  <si>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</si>
  <si>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</si>
  <si>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</si>
  <si>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</si>
  <si>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</si>
  <si>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</si>
  <si>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</si>
  <si>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</si>
  <si>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</si>
  <si>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</si>
  <si>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</si>
  <si>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</si>
  <si>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</si>
  <si>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</si>
  <si>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</si>
  <si>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</si>
  <si>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</si>
  <si>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</si>
  <si>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</si>
  <si>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</si>
  <si>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</si>
  <si>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</si>
  <si>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</si>
  <si>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</si>
  <si>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</si>
  <si>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</si>
  <si>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</si>
  <si>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</si>
  <si>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</si>
  <si>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</si>
  <si>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</si>
  <si>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</si>
  <si>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</si>
  <si>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</si>
  <si>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</si>
  <si>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</si>
  <si>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</si>
  <si>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</si>
  <si>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</si>
  <si>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</si>
  <si>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</si>
  <si>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</si>
  <si>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</si>
  <si>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</si>
  <si>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</si>
  <si>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</si>
  <si>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</si>
  <si>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</si>
  <si>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</si>
  <si>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</si>
  <si>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</si>
  <si>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</si>
  <si>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</si>
  <si>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</si>
  <si>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</si>
  <si>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</si>
  <si>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</si>
  <si>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</si>
  <si>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</si>
  <si>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</si>
  <si>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</si>
  <si>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</si>
  <si>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</si>
  <si>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</si>
  <si>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</si>
  <si>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</si>
  <si>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</si>
  <si>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</si>
  <si>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</si>
  <si>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</si>
  <si>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</si>
  <si>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</si>
  <si>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</si>
  <si>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</si>
  <si>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</si>
  <si>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</si>
  <si>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</si>
  <si>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</si>
  <si>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</si>
  <si>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</si>
  <si>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</si>
  <si>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</si>
  <si>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</si>
  <si>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</si>
  <si>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</si>
  <si>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</si>
  <si>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</si>
  <si>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</si>
  <si>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</si>
  <si>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</si>
  <si>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</si>
  <si>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</si>
  <si>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</si>
  <si>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</si>
  <si>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</si>
  <si>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</si>
  <si>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</si>
  <si>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</si>
  <si>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</si>
  <si>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</si>
  <si>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</si>
  <si>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</si>
  <si>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</si>
  <si>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</si>
  <si>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</si>
  <si>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</si>
  <si>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</si>
  <si>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</si>
  <si>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</si>
  <si>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</si>
  <si>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</si>
  <si>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</si>
  <si>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</si>
  <si>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</si>
  <si>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</si>
  <si>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</si>
  <si>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</si>
  <si>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</si>
  <si>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</si>
  <si>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</si>
  <si>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</si>
  <si>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</si>
  <si>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</si>
  <si>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</si>
  <si>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</si>
  <si>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</si>
  <si>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</si>
  <si>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</si>
  <si>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</si>
  <si>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</si>
  <si>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</si>
  <si>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</si>
  <si>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</si>
  <si>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</si>
  <si>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</si>
  <si>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</si>
  <si>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</si>
  <si>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</si>
  <si>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</si>
  <si>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</si>
  <si>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</si>
  <si>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</si>
  <si>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</si>
  <si>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</si>
  <si>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</si>
  <si>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</si>
  <si>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</si>
  <si>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</si>
  <si>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</si>
  <si>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</si>
  <si>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</si>
  <si>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</si>
  <si>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</si>
  <si>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</si>
  <si>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</si>
  <si>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</si>
  <si>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</si>
  <si>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</si>
  <si>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</si>
  <si>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</si>
  <si>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</si>
  <si>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</si>
  <si>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</si>
  <si>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</si>
  <si>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</si>
  <si>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</si>
  <si>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</si>
  <si>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</si>
  <si>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</si>
  <si>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</si>
  <si>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</si>
  <si>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</si>
  <si>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</si>
  <si>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</si>
  <si>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</si>
  <si>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</si>
  <si>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</si>
  <si>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</si>
  <si>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</si>
  <si>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</si>
  <si>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</si>
  <si>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</si>
  <si>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</si>
  <si>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</si>
  <si>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</si>
  <si>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</si>
  <si>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</si>
  <si>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</si>
  <si>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</si>
  <si>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</si>
  <si>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</si>
  <si>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</si>
  <si>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</si>
  <si>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</si>
  <si>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</si>
  <si>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</si>
  <si>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</si>
  <si>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</si>
  <si>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</si>
  <si>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</si>
  <si>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</si>
  <si>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</si>
  <si>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</si>
  <si>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</si>
  <si>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</si>
  <si>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</si>
  <si>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</si>
  <si>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</si>
  <si>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</si>
  <si>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</si>
  <si>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</si>
  <si>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</si>
  <si>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</si>
  <si>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</si>
  <si>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</si>
  <si>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</si>
  <si>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</si>
  <si>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</si>
  <si>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</si>
  <si>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</si>
  <si>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</si>
  <si>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</si>
  <si>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</si>
  <si>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</si>
  <si>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</si>
  <si>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</si>
  <si>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</si>
  <si>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</si>
  <si>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</si>
  <si>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</si>
  <si>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</si>
  <si>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</si>
  <si>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</si>
  <si>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</si>
  <si>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</si>
  <si>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</si>
  <si>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</si>
  <si>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</si>
  <si>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</si>
  <si>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</si>
  <si>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</si>
  <si>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</si>
  <si>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</si>
  <si>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</si>
  <si>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</si>
  <si>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</si>
  <si>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</si>
  <si>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</si>
  <si>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</si>
  <si>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</si>
  <si>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</si>
  <si>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</si>
  <si>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</si>
  <si>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</si>
  <si>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</si>
  <si>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</si>
  <si>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</si>
  <si>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</si>
  <si>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</si>
  <si>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</si>
  <si>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</si>
  <si>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</si>
  <si>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</si>
  <si>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</si>
  <si>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</si>
  <si>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</si>
  <si>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</si>
  <si>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</si>
  <si>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</si>
  <si>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</si>
  <si>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</si>
  <si>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</si>
  <si>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</si>
  <si>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</si>
  <si>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</si>
  <si>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</si>
  <si>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</si>
  <si>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</si>
  <si>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</si>
  <si>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</si>
  <si>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</si>
  <si>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</si>
  <si>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</si>
  <si>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</si>
  <si>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</si>
  <si>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</si>
  <si>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</si>
  <si>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</si>
  <si>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</si>
  <si>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</si>
  <si>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</si>
  <si>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</si>
  <si>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</si>
  <si>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</si>
  <si>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</si>
  <si>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</si>
  <si>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</si>
  <si>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</si>
  <si>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</si>
  <si>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</si>
  <si>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</si>
  <si>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</si>
  <si>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</si>
  <si>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</si>
  <si>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</si>
  <si>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</si>
  <si>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</si>
  <si>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</si>
  <si>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</si>
  <si>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</si>
  <si>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</si>
  <si>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</si>
  <si>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</si>
  <si>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</si>
  <si>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</si>
  <si>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</si>
  <si>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</si>
  <si>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</si>
  <si>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</si>
  <si>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</si>
  <si>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</si>
  <si>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</si>
  <si>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</si>
  <si>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</si>
  <si>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</si>
  <si>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</si>
  <si>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</si>
  <si>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</si>
  <si>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</si>
  <si>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</si>
  <si>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</si>
  <si>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</si>
  <si>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</si>
  <si>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</si>
  <si>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</si>
  <si>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</si>
  <si>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</si>
  <si>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</si>
  <si>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</si>
  <si>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</si>
  <si>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</si>
  <si>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</si>
  <si>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</si>
  <si>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</si>
  <si>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</si>
  <si>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</si>
  <si>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</si>
  <si>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</si>
  <si>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</si>
  <si>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</si>
  <si>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</si>
  <si>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</si>
  <si>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</si>
  <si>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</si>
  <si>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</si>
  <si>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</si>
  <si>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</si>
  <si>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</si>
  <si>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</si>
  <si>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</si>
  <si>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</si>
  <si>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</si>
  <si>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</si>
  <si>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</si>
  <si>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</si>
  <si>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</si>
  <si>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</si>
  <si>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</si>
  <si>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</si>
  <si>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</si>
  <si>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</si>
  <si>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</si>
  <si>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</si>
  <si>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</si>
  <si>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</si>
  <si>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</si>
  <si>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</si>
  <si>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</si>
  <si>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</si>
  <si>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</si>
  <si>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</si>
  <si>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</si>
  <si>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</si>
  <si>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</si>
  <si>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</si>
  <si>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</si>
  <si>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</si>
  <si>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</si>
  <si>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</si>
  <si>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</si>
  <si>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</si>
  <si>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</si>
  <si>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</si>
  <si>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</si>
  <si>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</si>
  <si>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</si>
  <si>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</si>
  <si>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</si>
  <si>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</si>
  <si>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</si>
  <si>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</si>
  <si>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</si>
  <si>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</si>
  <si>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</si>
  <si>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</si>
  <si>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</si>
  <si>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</si>
  <si>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</si>
  <si>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</si>
  <si>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</si>
  <si>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</si>
  <si>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</si>
  <si>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</si>
  <si>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</si>
  <si>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</si>
  <si>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</si>
  <si>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</si>
  <si>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</si>
  <si>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</si>
  <si>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</si>
  <si>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</si>
  <si>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</si>
  <si>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</si>
  <si>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</si>
  <si>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</si>
  <si>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</si>
  <si>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</si>
  <si>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</si>
  <si>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</si>
  <si>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</si>
  <si>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</si>
  <si>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</si>
  <si>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</si>
  <si>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</si>
  <si>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</si>
  <si>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</si>
  <si>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</si>
  <si>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</si>
  <si>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</si>
  <si>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</si>
  <si>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</si>
  <si>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</si>
  <si>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</si>
  <si>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</si>
  <si>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</si>
  <si>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</si>
  <si>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</si>
  <si>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</si>
  <si>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</si>
  <si>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</si>
  <si>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</si>
  <si>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</si>
  <si>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</si>
  <si>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</si>
  <si>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</si>
  <si>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</si>
  <si>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</si>
  <si>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</si>
  <si>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</si>
  <si>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</si>
  <si>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</si>
  <si>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</si>
  <si>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</si>
  <si>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</si>
  <si>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</si>
  <si>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</si>
  <si>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</si>
  <si>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</si>
  <si>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</si>
  <si>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</si>
  <si>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</si>
  <si>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</si>
  <si>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</si>
  <si>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</si>
  <si>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</si>
  <si>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</si>
  <si>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</si>
  <si>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</si>
  <si>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</si>
  <si>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</si>
  <si>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</si>
  <si>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</si>
  <si>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</si>
  <si>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</si>
  <si>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</si>
  <si>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</si>
  <si>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</si>
  <si>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</si>
  <si>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</si>
  <si>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</si>
  <si>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</si>
  <si>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</si>
  <si>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</si>
  <si>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</si>
  <si>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</si>
  <si>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</si>
  <si>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</si>
  <si>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</si>
  <si>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</si>
  <si>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</si>
  <si>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</si>
  <si>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</si>
  <si>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</si>
  <si>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</si>
  <si>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</si>
  <si>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</si>
  <si>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</si>
  <si>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</si>
  <si>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</si>
  <si>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</si>
  <si>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</si>
  <si>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</si>
  <si>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</si>
  <si>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</si>
  <si>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</si>
  <si>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</si>
  <si>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</si>
  <si>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</si>
  <si>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</si>
  <si>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</si>
  <si>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</si>
  <si>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</si>
  <si>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</si>
  <si>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</si>
  <si>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</si>
  <si>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</si>
  <si>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</si>
  <si>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</si>
  <si>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</si>
  <si>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</si>
  <si>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</si>
  <si>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</si>
  <si>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</si>
  <si>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</si>
  <si>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</si>
  <si>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</si>
  <si>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</si>
  <si>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</si>
  <si>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</si>
  <si>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</si>
  <si>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</si>
  <si>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</si>
  <si>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</si>
  <si>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</si>
  <si>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</si>
  <si>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</si>
  <si>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</si>
  <si>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</si>
  <si>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</si>
  <si>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</si>
  <si>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</si>
  <si>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</si>
  <si>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</si>
  <si>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</si>
  <si>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</si>
  <si>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</si>
  <si>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</si>
  <si>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</si>
  <si>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</si>
  <si>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</si>
  <si>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</si>
  <si>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</si>
  <si>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</si>
  <si>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</si>
  <si>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</si>
  <si>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</si>
  <si>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</si>
  <si>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</si>
  <si>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</si>
  <si>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</si>
  <si>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</si>
  <si>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</si>
  <si>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</si>
  <si>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</si>
  <si>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</si>
  <si>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</si>
  <si>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</si>
  <si>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</si>
  <si>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</si>
  <si>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</si>
  <si>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</si>
  <si>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</si>
  <si>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</si>
  <si>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</si>
  <si>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</si>
  <si>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</si>
  <si>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</si>
  <si>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</si>
  <si>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</si>
  <si>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</si>
  <si>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</si>
  <si>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</si>
  <si>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</si>
  <si>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</si>
  <si>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</si>
  <si>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</si>
  <si>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</si>
  <si>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</si>
  <si>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</si>
  <si>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</si>
  <si>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</si>
  <si>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</si>
  <si>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</si>
  <si>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</si>
  <si>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</si>
  <si>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</si>
  <si>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</si>
  <si>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</si>
  <si>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</si>
  <si>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</si>
  <si>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</si>
  <si>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</si>
  <si>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</si>
  <si>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</si>
  <si>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</si>
  <si>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</si>
  <si>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</si>
  <si>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</si>
  <si>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</si>
  <si>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</si>
  <si>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</si>
  <si>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</si>
  <si>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</si>
  <si>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</si>
  <si>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</si>
  <si>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</si>
  <si>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</si>
  <si>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</si>
  <si>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</si>
  <si>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</si>
  <si>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</si>
  <si>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</si>
  <si>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</si>
  <si>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</si>
  <si>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</si>
  <si>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</si>
  <si>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</si>
  <si>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</si>
  <si>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</si>
  <si>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</si>
  <si>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</si>
  <si>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</si>
  <si>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</si>
  <si>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</si>
  <si>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</si>
  <si>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</si>
  <si>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</si>
  <si>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</si>
  <si>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</si>
  <si>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</si>
  <si>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</si>
  <si>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</si>
  <si>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</si>
  <si>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</si>
  <si>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</si>
  <si>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</si>
  <si>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</si>
  <si>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</si>
  <si>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</si>
  <si>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</si>
  <si>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</si>
  <si>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</si>
  <si>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</si>
  <si>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</si>
  <si>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</si>
  <si>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</si>
  <si>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</si>
  <si>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</si>
  <si>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</si>
  <si>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</si>
  <si>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</si>
  <si>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</si>
  <si>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</si>
  <si>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</si>
  <si>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</si>
  <si>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</si>
  <si>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</si>
  <si>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</si>
  <si>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</si>
  <si>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</si>
  <si>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</si>
  <si>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</si>
  <si>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</si>
  <si>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</si>
  <si>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</si>
  <si>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</si>
  <si>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</si>
  <si>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</si>
  <si>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</si>
  <si>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</si>
  <si>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</si>
  <si>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</si>
  <si>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</si>
  <si>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</si>
  <si>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</si>
  <si>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</si>
  <si>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</si>
  <si>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</si>
  <si>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</si>
  <si>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</si>
  <si>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</si>
  <si>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</si>
  <si>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</si>
  <si>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</si>
  <si>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</si>
  <si>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</si>
  <si>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</si>
  <si>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</si>
  <si>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</si>
  <si>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</si>
  <si>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</si>
  <si>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</si>
  <si>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</si>
  <si>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</si>
  <si>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</si>
  <si>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</si>
  <si>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</si>
  <si>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</si>
  <si>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</si>
  <si>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</si>
  <si>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</si>
  <si>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</si>
  <si>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</si>
  <si>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</si>
  <si>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</si>
  <si>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</si>
  <si>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</si>
  <si>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</si>
  <si>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</si>
  <si>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</si>
  <si>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</si>
  <si>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</si>
  <si>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</si>
  <si>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</si>
  <si>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</si>
  <si>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</si>
  <si>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</si>
  <si>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</si>
  <si>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</si>
  <si>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</si>
  <si>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</si>
  <si>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</si>
  <si>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</si>
  <si>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</si>
  <si>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</si>
  <si>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</si>
  <si>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</si>
  <si>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</si>
  <si>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</si>
  <si>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</si>
  <si>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</si>
  <si>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</si>
  <si>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</si>
  <si>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</si>
  <si>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</si>
  <si>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</si>
  <si>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</si>
  <si>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</si>
  <si>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</si>
  <si>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</si>
  <si>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</si>
  <si>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</si>
  <si>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</si>
  <si>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</si>
  <si>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</si>
  <si>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</si>
  <si>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</si>
  <si>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</si>
  <si>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</si>
  <si>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</si>
  <si>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</si>
  <si>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</si>
  <si>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</si>
  <si>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</si>
  <si>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</si>
  <si>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</si>
  <si>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</si>
  <si>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</si>
  <si>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</si>
  <si>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</si>
  <si>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</si>
  <si>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</si>
  <si>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</si>
  <si>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</si>
  <si>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</si>
  <si>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</si>
  <si>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</si>
  <si>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</si>
  <si>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</si>
  <si>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</si>
  <si>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</si>
  <si>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</si>
  <si>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</si>
  <si>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</si>
  <si>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</si>
  <si>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</si>
  <si>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</si>
  <si>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</si>
  <si>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</si>
  <si>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</si>
  <si>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</si>
  <si>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</si>
  <si>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</si>
  <si>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</si>
  <si>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</si>
  <si>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</si>
  <si>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</si>
  <si>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</si>
  <si>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</si>
  <si>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</si>
  <si>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</si>
  <si>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</si>
  <si>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</si>
  <si>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</si>
  <si>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</si>
  <si>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</si>
  <si>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</si>
  <si>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</si>
  <si>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</si>
  <si>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</si>
  <si>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</si>
  <si>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</si>
  <si>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</si>
  <si>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</si>
  <si>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</si>
  <si>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</si>
  <si>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</si>
  <si>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</si>
  <si>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</si>
  <si>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</si>
  <si>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</si>
  <si>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</si>
  <si>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</si>
  <si>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</si>
  <si>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</si>
  <si>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</si>
  <si>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</si>
  <si>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</si>
  <si>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</si>
  <si>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</si>
  <si>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</si>
  <si>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</si>
  <si>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</si>
  <si>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</si>
  <si>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</si>
  <si>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</si>
  <si>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</si>
  <si>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</si>
  <si>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</si>
  <si>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</si>
  <si>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</si>
  <si>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</si>
  <si>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</si>
  <si>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</si>
  <si>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</si>
  <si>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</si>
  <si>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</si>
  <si>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</si>
  <si>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</si>
  <si>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</si>
  <si>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</si>
  <si>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</si>
  <si>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</si>
  <si>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</si>
  <si>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</si>
  <si>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</si>
  <si>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</si>
  <si>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</si>
  <si>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</si>
  <si>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</si>
  <si>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</si>
  <si>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</si>
  <si>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</si>
  <si>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</si>
  <si>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</si>
  <si>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</si>
  <si>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</si>
  <si>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</si>
  <si>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</si>
  <si>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</si>
  <si>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</si>
  <si>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</si>
  <si>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</si>
  <si>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</si>
  <si>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</si>
  <si>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</si>
  <si>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</si>
  <si>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</si>
  <si>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</si>
  <si>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</si>
  <si>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</si>
  <si>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</si>
  <si>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</si>
  <si>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</si>
  <si>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</si>
  <si>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</si>
  <si>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</si>
  <si>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</si>
  <si>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</si>
  <si>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</si>
  <si>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</si>
  <si>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</si>
  <si>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</si>
  <si>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</si>
  <si>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</si>
  <si>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</si>
  <si>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</si>
  <si>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</si>
  <si>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</si>
  <si>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</si>
  <si>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</si>
  <si>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</si>
  <si>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</si>
  <si>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</si>
  <si>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</si>
  <si>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</si>
  <si>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</si>
  <si>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</si>
  <si>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</si>
  <si>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</si>
  <si>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</si>
  <si>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</si>
  <si>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</si>
  <si>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</si>
  <si>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</si>
  <si>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</si>
  <si>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</si>
  <si>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</si>
  <si>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</si>
  <si>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</si>
  <si>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</si>
  <si>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</si>
  <si>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</si>
  <si>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</si>
  <si>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</si>
  <si>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</si>
  <si>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</si>
  <si>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</si>
  <si>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</si>
  <si>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</si>
  <si>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</si>
  <si>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</si>
  <si>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</si>
  <si>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</si>
  <si>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</si>
  <si>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</si>
  <si>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</si>
  <si>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</si>
  <si>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</si>
  <si>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</si>
  <si>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</si>
  <si>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</si>
  <si>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</si>
  <si>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</si>
  <si>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</si>
  <si>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</si>
  <si>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</si>
  <si>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</si>
  <si>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</si>
  <si>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</si>
  <si>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</si>
  <si>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</si>
  <si>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</si>
  <si>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</si>
  <si>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</si>
  <si>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</si>
  <si>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</si>
  <si>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</si>
  <si>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</si>
  <si>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</si>
  <si>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</si>
  <si>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</si>
  <si>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</si>
  <si>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</si>
  <si>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</si>
  <si>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</si>
  <si>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</si>
  <si>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</si>
  <si>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</si>
  <si>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</si>
  <si>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</si>
  <si>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</si>
  <si>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</si>
  <si>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</si>
  <si>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</si>
  <si>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</si>
  <si>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</si>
  <si>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</si>
  <si>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</si>
  <si>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</si>
  <si>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</si>
  <si>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</si>
  <si>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</si>
  <si>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</si>
  <si>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</si>
  <si>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</si>
  <si>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</si>
  <si>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</si>
  <si>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</si>
  <si>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</si>
  <si>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</si>
  <si>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</si>
  <si>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</si>
  <si>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</si>
  <si>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</si>
  <si>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</si>
  <si>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</si>
  <si>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</si>
  <si>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</si>
  <si>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</si>
  <si>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</si>
  <si>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</si>
  <si>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</si>
  <si>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</si>
  <si>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</si>
  <si>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</si>
  <si>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</si>
  <si>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</si>
  <si>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</si>
  <si>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</si>
  <si>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</si>
  <si>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</si>
  <si>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</si>
  <si>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</si>
  <si>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</si>
  <si>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</si>
  <si>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</si>
  <si>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</si>
  <si>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</si>
  <si>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</si>
  <si>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</si>
  <si>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</si>
  <si>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</si>
  <si>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</si>
  <si>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</si>
  <si>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</si>
  <si>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</si>
  <si>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</si>
  <si>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</si>
  <si>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</si>
  <si>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</si>
  <si>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</si>
  <si>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</si>
  <si>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</si>
  <si>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</si>
  <si>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</si>
  <si>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</si>
  <si>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</si>
  <si>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</si>
  <si>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</si>
  <si>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</si>
  <si>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</si>
  <si>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</si>
  <si>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</si>
  <si>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</si>
  <si>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</si>
  <si>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</si>
  <si>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</si>
  <si>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</si>
  <si>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</si>
  <si>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</si>
  <si>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</si>
  <si>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</si>
  <si>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</si>
  <si>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</si>
  <si>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</si>
  <si>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</si>
  <si>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</si>
  <si>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</si>
  <si>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</si>
  <si>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</si>
  <si>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</si>
  <si>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</si>
  <si>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</si>
  <si>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</si>
  <si>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</si>
  <si>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</si>
  <si>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</si>
  <si>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</si>
  <si>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</si>
  <si>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</si>
  <si>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</si>
  <si>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</si>
  <si>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</si>
  <si>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</si>
  <si>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</si>
  <si>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</si>
  <si>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</si>
  <si>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</si>
  <si>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</si>
  <si>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</si>
  <si>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</si>
  <si>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</si>
  <si>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</si>
  <si>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</si>
  <si>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</si>
  <si>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</si>
  <si>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</si>
  <si>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</si>
  <si>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</si>
  <si>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</si>
  <si>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</si>
  <si>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</si>
  <si>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</si>
  <si>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</si>
  <si>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</si>
  <si>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</si>
  <si>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</si>
  <si>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</si>
  <si>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</si>
  <si>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</si>
  <si>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</si>
  <si>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</si>
  <si>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</si>
  <si>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</si>
  <si>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</si>
  <si>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</si>
  <si>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</si>
  <si>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</si>
  <si>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</si>
  <si>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</si>
  <si>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</si>
  <si>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</si>
  <si>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</si>
  <si>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</si>
  <si>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</si>
  <si>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</si>
  <si>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</si>
  <si>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</si>
  <si>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</si>
  <si>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</si>
  <si>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</si>
  <si>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</si>
  <si>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</si>
  <si>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</si>
  <si>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</si>
  <si>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</si>
  <si>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</si>
  <si>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</si>
  <si>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</si>
  <si>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</si>
  <si>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</si>
  <si>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</si>
  <si>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</si>
  <si>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</si>
  <si>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</si>
  <si>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</si>
  <si>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</si>
  <si>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</si>
  <si>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</si>
  <si>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</si>
  <si>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</si>
  <si>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</si>
  <si>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</si>
  <si>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</si>
  <si>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</si>
  <si>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</si>
  <si>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</si>
  <si>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</si>
  <si>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</si>
  <si>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</si>
  <si>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</si>
  <si>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</si>
  <si>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</si>
  <si>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</si>
  <si>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</si>
  <si>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</si>
  <si>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</si>
  <si>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</si>
  <si>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</si>
  <si>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</si>
  <si>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</si>
  <si>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</si>
  <si>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</si>
  <si>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</si>
  <si>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</si>
  <si>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</si>
  <si>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</si>
  <si>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</si>
  <si>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</si>
  <si>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</si>
  <si>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</si>
  <si>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</si>
  <si>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</si>
  <si>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</si>
  <si>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</si>
  <si>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</si>
  <si>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</si>
  <si>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</si>
  <si>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</si>
  <si>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</si>
  <si>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</si>
  <si>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</si>
  <si>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</si>
  <si>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</si>
  <si>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</si>
  <si>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</si>
  <si>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</si>
  <si>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</si>
  <si>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</si>
  <si>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</si>
  <si>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</si>
  <si>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</si>
  <si>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</si>
  <si>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</si>
  <si>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</si>
  <si>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</si>
  <si>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</si>
  <si>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</si>
  <si>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</si>
  <si>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</si>
  <si>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</si>
  <si>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</si>
  <si>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</si>
  <si>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</si>
  <si>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</si>
  <si>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</si>
  <si>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</si>
  <si>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</si>
  <si>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</si>
  <si>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</si>
  <si>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</si>
  <si>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</si>
  <si>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</si>
  <si>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</si>
  <si>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</si>
  <si>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</si>
  <si>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</si>
  <si>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</si>
  <si>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</si>
  <si>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</si>
  <si>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</si>
  <si>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</si>
  <si>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</si>
  <si>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</si>
  <si>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</si>
  <si>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</si>
  <si>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</si>
  <si>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</si>
  <si>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</si>
  <si>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</si>
  <si>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</si>
  <si>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</si>
  <si>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</si>
  <si>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</si>
  <si>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</si>
  <si>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</si>
  <si>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</si>
  <si>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</si>
  <si>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</si>
  <si>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</si>
  <si>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</si>
  <si>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</si>
  <si>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</si>
  <si>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</si>
  <si>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</si>
  <si>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</si>
  <si>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</si>
  <si>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</si>
  <si>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</si>
  <si>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</si>
  <si>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</si>
  <si>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</si>
  <si>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</si>
  <si>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</si>
  <si>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</si>
  <si>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</si>
  <si>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</si>
  <si>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</si>
  <si>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</si>
  <si>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</si>
  <si>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</si>
  <si>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</si>
  <si>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</si>
  <si>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</si>
  <si>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</si>
  <si>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</si>
  <si>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</si>
  <si>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</si>
  <si>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</si>
  <si>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</si>
  <si>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</si>
  <si>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</si>
  <si>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</si>
  <si>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</si>
  <si>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</si>
  <si>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</si>
  <si>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</si>
  <si>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</si>
  <si>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</si>
  <si>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</si>
  <si>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</si>
  <si>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</si>
  <si>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</si>
  <si>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</si>
  <si>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</si>
  <si>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</si>
  <si>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</si>
  <si>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</si>
  <si>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</si>
  <si>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</si>
  <si>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</si>
  <si>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</si>
  <si>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</si>
  <si>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</si>
  <si>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</si>
  <si>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</si>
  <si>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</si>
  <si>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</si>
  <si>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</si>
  <si>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</si>
  <si>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</si>
  <si>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</si>
  <si>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</si>
  <si>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</si>
  <si>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</si>
  <si>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</si>
  <si>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</si>
  <si>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</si>
  <si>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</si>
  <si>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</si>
  <si>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</si>
  <si>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</si>
  <si>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</si>
  <si>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</si>
  <si>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</si>
  <si>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</si>
  <si>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</si>
  <si>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</si>
  <si>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</si>
  <si>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</si>
  <si>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</si>
  <si>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</si>
  <si>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</si>
  <si>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</si>
  <si>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</si>
  <si>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</si>
  <si>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</si>
  <si>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</si>
  <si>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</si>
  <si>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</si>
  <si>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</si>
  <si>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</si>
  <si>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</si>
  <si>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</si>
  <si>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</si>
  <si>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</si>
  <si>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</si>
  <si>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</si>
  <si>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</si>
  <si>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</si>
  <si>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</si>
  <si>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</si>
  <si>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</si>
  <si>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</si>
  <si>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</si>
  <si>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</si>
  <si>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</si>
  <si>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</si>
  <si>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</si>
  <si>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</si>
  <si>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</si>
  <si>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</si>
  <si>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</si>
  <si>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</si>
  <si>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</si>
  <si>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</si>
  <si>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</si>
  <si>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</si>
  <si>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</si>
  <si>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</si>
  <si>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</si>
  <si>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</si>
  <si>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</si>
  <si>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</si>
  <si>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</si>
  <si>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</si>
  <si>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</si>
  <si>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</si>
  <si>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</si>
  <si>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</si>
  <si>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</si>
  <si>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</si>
  <si>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</si>
  <si>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</si>
  <si>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</si>
  <si>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</si>
  <si>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</si>
  <si>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</si>
  <si>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</si>
  <si>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</si>
  <si>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</si>
  <si>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</si>
  <si>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</si>
  <si>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</si>
  <si>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</si>
  <si>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</si>
  <si>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</si>
  <si>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</si>
  <si>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</si>
  <si>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</si>
  <si>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</si>
  <si>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</si>
  <si>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</si>
  <si>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</si>
  <si>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</si>
  <si>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</si>
  <si>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</si>
  <si>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</si>
  <si>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</si>
  <si>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</si>
  <si>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</si>
  <si>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</si>
  <si>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</si>
  <si>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</si>
  <si>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</si>
  <si>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</si>
  <si>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</si>
  <si>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</si>
  <si>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</si>
  <si>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</si>
  <si>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</si>
  <si>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</si>
  <si>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</si>
  <si>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</si>
  <si>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</si>
  <si>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</si>
  <si>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</si>
  <si>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</si>
  <si>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</si>
  <si>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</si>
  <si>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</si>
  <si>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</si>
  <si>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</si>
  <si>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</si>
  <si>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</si>
  <si>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</si>
  <si>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</si>
  <si>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</si>
  <si>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</si>
  <si>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</si>
  <si>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</si>
  <si>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</si>
  <si>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</si>
  <si>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</si>
  <si>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</si>
  <si>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</si>
  <si>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</si>
  <si>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</si>
  <si>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</si>
  <si>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</si>
  <si>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</si>
  <si>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</si>
  <si>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</si>
  <si>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</si>
  <si>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</si>
  <si>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</si>
  <si>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</si>
  <si>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</si>
  <si>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</si>
  <si>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</si>
  <si>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</si>
  <si>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</si>
  <si>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</si>
  <si>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</si>
  <si>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</si>
  <si>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</si>
  <si>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</si>
  <si>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</si>
  <si>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</si>
  <si>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</si>
  <si>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</si>
  <si>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</si>
  <si>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</si>
  <si>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</si>
  <si>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</si>
  <si>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</si>
  <si>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</si>
  <si>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</si>
  <si>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</si>
  <si>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</si>
  <si>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</si>
  <si>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</si>
  <si>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</si>
  <si>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</si>
  <si>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</si>
  <si>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</si>
  <si>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</si>
  <si>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</si>
  <si>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</si>
  <si>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</si>
  <si>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</si>
  <si>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</si>
  <si>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</si>
  <si>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</si>
  <si>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</si>
  <si>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</si>
  <si>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</si>
  <si>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</si>
  <si>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</si>
  <si>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</si>
  <si>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</si>
  <si>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</si>
  <si>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</si>
  <si>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</si>
  <si>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</si>
  <si>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</si>
  <si>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</si>
  <si>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</si>
  <si>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</si>
  <si>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</si>
  <si>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</si>
  <si>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</si>
  <si>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</si>
  <si>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</si>
  <si>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</si>
  <si>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</si>
  <si>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</si>
  <si>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</si>
  <si>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</si>
  <si>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</si>
  <si>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</si>
  <si>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</si>
  <si>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</si>
  <si>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</si>
  <si>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</si>
  <si>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</si>
  <si>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</si>
  <si>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</si>
  <si>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</si>
  <si>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</si>
  <si>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</si>
  <si>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</si>
  <si>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</si>
  <si>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</si>
  <si>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</si>
  <si>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</si>
  <si>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</si>
  <si>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</si>
  <si>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</si>
  <si>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</si>
  <si>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</si>
  <si>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</si>
  <si>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</si>
  <si>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</si>
  <si>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</si>
  <si>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</si>
  <si>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</si>
  <si>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</si>
  <si>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</si>
  <si>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</si>
  <si>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</si>
  <si>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</si>
  <si>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</si>
  <si>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</si>
  <si>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</si>
  <si>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</si>
  <si>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</si>
  <si>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</si>
  <si>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</si>
  <si>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</si>
  <si>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</si>
  <si>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</si>
  <si>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</si>
  <si>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</si>
  <si>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</si>
  <si>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</si>
  <si>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</si>
  <si>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</si>
  <si>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</si>
  <si>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</si>
  <si>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</si>
  <si>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</si>
  <si>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</si>
  <si>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</si>
  <si>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</si>
  <si>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</si>
  <si>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</si>
  <si>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</si>
  <si>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</si>
  <si>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</si>
  <si>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</si>
  <si>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</si>
  <si>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</si>
  <si>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</si>
  <si>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</si>
  <si>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</si>
  <si>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</si>
  <si>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</si>
  <si>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</si>
  <si>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</si>
  <si>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</si>
  <si>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</si>
  <si>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</si>
  <si>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</si>
  <si>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</si>
  <si>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</si>
  <si>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</si>
  <si>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</si>
  <si>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</si>
  <si>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</si>
  <si>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</si>
  <si>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</si>
  <si>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</si>
  <si>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</si>
  <si>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</si>
  <si>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</si>
  <si>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</si>
  <si>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</si>
  <si>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</si>
  <si>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</si>
  <si>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</si>
  <si>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</si>
  <si>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</si>
  <si>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</si>
  <si>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</si>
  <si>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</si>
  <si>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</si>
  <si>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</si>
  <si>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</si>
  <si>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</si>
  <si>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</si>
  <si>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</si>
  <si>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</si>
  <si>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</si>
  <si>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</si>
  <si>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</si>
  <si>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</si>
  <si>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</si>
  <si>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</si>
  <si>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</si>
  <si>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</si>
  <si>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</si>
  <si>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</si>
  <si>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</si>
  <si>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</si>
  <si>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</si>
  <si>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</si>
  <si>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</si>
  <si>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</si>
  <si>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</si>
  <si>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</si>
  <si>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</si>
  <si>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</si>
  <si>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</si>
  <si>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</si>
  <si>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</si>
  <si>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</si>
  <si>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</si>
  <si>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</si>
  <si>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</si>
  <si>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</si>
  <si>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</si>
  <si>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</si>
  <si>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</si>
  <si>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</si>
  <si>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</si>
  <si>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</si>
  <si>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</si>
  <si>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</si>
  <si>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</si>
  <si>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</si>
  <si>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</si>
  <si>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</si>
  <si>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</si>
  <si>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</si>
  <si>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</si>
  <si>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</si>
  <si>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</si>
  <si>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</si>
  <si>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</si>
  <si>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</si>
  <si>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</si>
  <si>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</si>
  <si>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</si>
  <si>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</si>
  <si>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</si>
  <si>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</si>
  <si>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</si>
  <si>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</si>
  <si>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</si>
  <si>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</si>
  <si>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</si>
  <si>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</si>
  <si>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</si>
  <si>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</si>
  <si>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</si>
  <si>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</si>
  <si>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</si>
  <si>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</si>
  <si>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</si>
  <si>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</si>
  <si>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</si>
  <si>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</si>
  <si>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</si>
  <si>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</si>
  <si>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</si>
  <si>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</si>
  <si>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</si>
  <si>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</si>
  <si>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</si>
  <si>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</si>
  <si>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</si>
  <si>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</si>
  <si>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</si>
  <si>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</si>
  <si>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</si>
  <si>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</si>
  <si>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</si>
  <si>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</si>
  <si>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</si>
  <si>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</si>
  <si>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</si>
  <si>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</si>
  <si>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</si>
  <si>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</si>
  <si>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</si>
  <si>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</si>
  <si>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</si>
  <si>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</si>
  <si>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</si>
  <si>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</si>
  <si>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</si>
  <si>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</si>
  <si>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</si>
  <si>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</si>
  <si>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</si>
  <si>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</si>
  <si>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</si>
  <si>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</si>
  <si>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</si>
  <si>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</si>
  <si>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</si>
  <si>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</si>
  <si>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</si>
  <si>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</si>
  <si>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</si>
  <si>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</si>
  <si>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</si>
  <si>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</si>
  <si>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</si>
  <si>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</si>
  <si>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</si>
  <si>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</si>
  <si>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</si>
  <si>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</si>
  <si>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</si>
  <si>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</si>
  <si>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</si>
  <si>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</si>
  <si>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</si>
  <si>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</si>
  <si>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</si>
  <si>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</si>
  <si>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</si>
  <si>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</si>
  <si>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</si>
  <si>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</si>
  <si>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</si>
  <si>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</si>
  <si>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</si>
  <si>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</si>
  <si>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</si>
  <si>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</si>
  <si>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</si>
  <si>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</si>
  <si>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</si>
  <si>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</si>
  <si>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</si>
  <si>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</si>
  <si>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</si>
  <si>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</si>
  <si>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</si>
  <si>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</si>
  <si>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</si>
  <si>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</si>
  <si>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</si>
  <si>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</si>
  <si>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</si>
  <si>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</si>
  <si>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</si>
  <si>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</si>
  <si>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</si>
  <si>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</si>
  <si>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</si>
  <si>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</si>
  <si>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</si>
  <si>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</si>
  <si>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</si>
  <si>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</si>
  <si>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</si>
  <si>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</si>
  <si>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</si>
  <si>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</si>
  <si>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</si>
  <si>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</si>
  <si>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</si>
  <si>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</si>
  <si>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</si>
  <si>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</si>
  <si>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</si>
  <si>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</si>
  <si>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</si>
  <si>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</si>
  <si>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</si>
  <si>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</si>
  <si>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</si>
  <si>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</si>
  <si>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</si>
  <si>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</si>
  <si>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</si>
  <si>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</si>
  <si>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</si>
  <si>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</si>
  <si>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</si>
  <si>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</si>
  <si>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</si>
  <si>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</si>
  <si>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</si>
  <si>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</si>
  <si>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</si>
  <si>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</si>
  <si>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</si>
  <si>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</si>
  <si>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</si>
  <si>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</si>
  <si>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</si>
  <si>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</si>
  <si>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</si>
  <si>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</si>
  <si>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</si>
  <si>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</si>
  <si>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</si>
  <si>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</si>
  <si>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</si>
  <si>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</si>
  <si>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</si>
  <si>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</si>
  <si>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</si>
  <si>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</si>
  <si>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</si>
  <si>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</si>
  <si>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</si>
  <si>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</si>
  <si>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</si>
  <si>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</si>
  <si>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</si>
  <si>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</si>
  <si>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</si>
  <si>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</si>
  <si>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</si>
  <si>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</si>
  <si>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</si>
  <si>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</si>
  <si>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</si>
  <si>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</si>
  <si>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</si>
  <si>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</si>
  <si>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</si>
  <si>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</si>
  <si>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</si>
  <si>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</si>
  <si>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</si>
  <si>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</si>
  <si>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</si>
  <si>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</si>
  <si>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</si>
  <si>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</si>
  <si>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</si>
  <si>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</si>
  <si>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</si>
  <si>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</si>
  <si>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</si>
  <si>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</si>
  <si>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</si>
  <si>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</si>
  <si>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</si>
  <si>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</si>
  <si>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</si>
  <si>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</si>
  <si>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</si>
  <si>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</si>
  <si>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</si>
  <si>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</si>
  <si>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</si>
  <si>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</si>
  <si>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</si>
  <si>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</si>
  <si>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</si>
  <si>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</si>
  <si>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</si>
  <si>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</si>
  <si>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</si>
  <si>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</si>
  <si>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</si>
  <si>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</si>
  <si>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</si>
  <si>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</si>
  <si>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</si>
  <si>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</si>
  <si>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</si>
  <si>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</si>
  <si>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</si>
  <si>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</si>
  <si>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</si>
  <si>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</si>
  <si>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</si>
  <si>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</si>
  <si>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</si>
  <si>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</si>
  <si>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</si>
  <si>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</si>
  <si>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</si>
  <si>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</si>
  <si>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</si>
  <si>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</si>
  <si>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</si>
  <si>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</si>
  <si>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</si>
  <si>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</si>
  <si>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</si>
  <si>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</si>
  <si>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</si>
  <si>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</si>
  <si>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</si>
  <si>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</si>
  <si>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</si>
  <si>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</si>
  <si>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</si>
  <si>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</si>
  <si>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</si>
  <si>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</si>
  <si>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</si>
  <si>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</si>
  <si>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</si>
  <si>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</si>
  <si>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</si>
  <si>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</si>
  <si>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</si>
  <si>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</si>
  <si>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</si>
  <si>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</si>
  <si>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</si>
  <si>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</si>
  <si>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</si>
  <si>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</si>
  <si>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</si>
  <si>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</si>
  <si>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</si>
  <si>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</si>
  <si>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</si>
  <si>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</si>
  <si>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</si>
  <si>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</si>
  <si>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</si>
  <si>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</si>
  <si>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</si>
  <si>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</si>
  <si>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</si>
  <si>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</si>
  <si>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</si>
  <si>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</si>
  <si>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</si>
  <si>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</si>
  <si>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</si>
  <si>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</si>
  <si>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</si>
  <si>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</si>
  <si>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</si>
  <si>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</si>
  <si>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</si>
  <si>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</si>
  <si>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</si>
  <si>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</si>
  <si>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</si>
  <si>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</si>
  <si>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</si>
  <si>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</si>
  <si>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</si>
  <si>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</si>
  <si>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</si>
  <si>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</si>
  <si>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</si>
  <si>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</si>
  <si>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</si>
  <si>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</si>
  <si>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</si>
  <si>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</si>
  <si>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</si>
  <si>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</si>
  <si>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</si>
  <si>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</si>
  <si>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</si>
  <si>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</si>
  <si>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</si>
  <si>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</si>
  <si>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</si>
  <si>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</si>
  <si>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</si>
  <si>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</si>
  <si>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</si>
  <si>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</si>
  <si>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</si>
  <si>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</si>
  <si>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</si>
  <si>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</si>
  <si>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</si>
  <si>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</si>
  <si>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</si>
  <si>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</si>
  <si>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</si>
  <si>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</si>
  <si>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</si>
  <si>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</si>
  <si>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</si>
  <si>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</si>
  <si>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</si>
  <si>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</si>
  <si>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</si>
  <si>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</si>
  <si>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</si>
  <si>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</si>
  <si>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</si>
  <si>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</si>
  <si>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</si>
  <si>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</si>
  <si>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</si>
  <si>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</si>
  <si>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</si>
  <si>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</si>
  <si>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</si>
  <si>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</si>
  <si>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</si>
  <si>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</si>
  <si>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</si>
  <si>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</si>
  <si>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</si>
  <si>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</si>
  <si>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</si>
  <si>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</si>
  <si>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</si>
  <si>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</si>
  <si>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</si>
  <si>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</si>
  <si>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</si>
  <si>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</si>
  <si>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</si>
  <si>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</si>
  <si>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</si>
  <si>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</si>
  <si>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</si>
  <si>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</si>
  <si>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</si>
  <si>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</si>
  <si>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</si>
  <si>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</si>
  <si>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</si>
  <si>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</si>
  <si>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</si>
  <si>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</si>
  <si>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</si>
  <si>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</si>
  <si>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</si>
  <si>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</si>
  <si>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</si>
  <si>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</si>
  <si>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</si>
  <si>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</si>
  <si>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</si>
  <si>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</si>
  <si>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</si>
  <si>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</si>
  <si>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</si>
  <si>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</si>
  <si>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</si>
  <si>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</si>
  <si>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</si>
  <si>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</si>
  <si>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</si>
  <si>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</si>
  <si>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</si>
  <si>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</si>
  <si>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</si>
  <si>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</si>
  <si>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</si>
  <si>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</si>
  <si>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</si>
  <si>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</si>
  <si>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</si>
  <si>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</si>
  <si>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</si>
  <si>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</si>
  <si>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</si>
  <si>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</si>
  <si>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</si>
  <si>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</si>
  <si>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</si>
  <si>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</si>
  <si>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</si>
  <si>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</si>
  <si>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</si>
  <si>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</si>
  <si>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</si>
  <si>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</si>
  <si>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</si>
  <si>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</si>
  <si>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</si>
  <si>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</si>
  <si>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</si>
  <si>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</si>
  <si>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</si>
  <si>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</si>
  <si>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</si>
  <si>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</si>
  <si>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</si>
  <si>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</si>
  <si>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</si>
  <si>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</si>
  <si>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</si>
  <si>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</si>
  <si>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</si>
  <si>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</si>
  <si>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</si>
  <si>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</si>
  <si>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</si>
  <si>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</si>
  <si>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</si>
  <si>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</si>
  <si>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</si>
  <si>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</si>
  <si>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</si>
  <si>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</si>
  <si>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</si>
  <si>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</si>
  <si>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</si>
  <si>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</si>
  <si>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</si>
  <si>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</si>
  <si>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</si>
  <si>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</si>
  <si>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</si>
  <si>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</si>
  <si>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</si>
  <si>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</si>
  <si>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</si>
  <si>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</si>
  <si>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</si>
  <si>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</si>
  <si>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</si>
  <si>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</si>
  <si>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</si>
  <si>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</si>
  <si>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</si>
  <si>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</si>
  <si>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</si>
  <si>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</si>
  <si>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</si>
  <si>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</si>
  <si>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</si>
  <si>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</si>
  <si>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</si>
  <si>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</si>
  <si>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</si>
  <si>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</si>
  <si>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</si>
  <si>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</si>
  <si>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</si>
  <si>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</si>
  <si>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</si>
  <si>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</si>
  <si>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</si>
  <si>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</si>
  <si>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</si>
  <si>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</si>
  <si>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</si>
  <si>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</si>
  <si>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</si>
  <si>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</si>
  <si>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</si>
  <si>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</si>
  <si>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</si>
  <si>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</si>
  <si>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</si>
  <si>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</si>
  <si>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</si>
  <si>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</si>
  <si>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</si>
  <si>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</si>
  <si>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</si>
  <si>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</si>
  <si>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</si>
  <si>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</si>
  <si>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</si>
  <si>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</si>
  <si>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</si>
  <si>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</si>
  <si>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</si>
  <si>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</si>
  <si>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</si>
  <si>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</si>
  <si>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</si>
  <si>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</si>
  <si>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</si>
  <si>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</si>
  <si>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</si>
  <si>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</si>
  <si>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</si>
  <si>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</si>
  <si>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</si>
  <si>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</si>
  <si>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</si>
  <si>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</si>
  <si>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</si>
  <si>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</si>
  <si>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</si>
  <si>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</si>
  <si>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</si>
  <si>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</si>
  <si>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</si>
  <si>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</si>
  <si>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</si>
  <si>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</si>
  <si>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</si>
  <si>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</si>
  <si>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</si>
  <si>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</si>
  <si>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</si>
  <si>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</si>
  <si>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</si>
  <si>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</si>
  <si>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</si>
  <si>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</si>
  <si>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</si>
  <si>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</si>
  <si>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</si>
  <si>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</si>
  <si>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</si>
  <si>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</si>
  <si>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</si>
  <si>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</si>
  <si>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</si>
  <si>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</si>
  <si>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</si>
  <si>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</si>
  <si>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</si>
  <si>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</si>
  <si>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</si>
  <si>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</si>
  <si>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</si>
  <si>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</si>
  <si>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</si>
  <si>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</si>
  <si>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</si>
  <si>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</si>
  <si>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</si>
  <si>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</si>
  <si>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</si>
  <si>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</si>
  <si>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</si>
  <si>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</si>
  <si>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</si>
  <si>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</si>
  <si>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</si>
  <si>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</si>
  <si>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</si>
  <si>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</si>
  <si>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</si>
  <si>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</si>
  <si>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</si>
  <si>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</si>
  <si>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</si>
  <si>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</si>
  <si>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</si>
  <si>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</si>
  <si>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</si>
  <si>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</si>
  <si>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</si>
  <si>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</si>
  <si>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</si>
  <si>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</si>
  <si>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</si>
  <si>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</si>
  <si>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</si>
  <si>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</si>
  <si>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</si>
  <si>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</si>
  <si>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</si>
  <si>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</si>
  <si>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</si>
  <si>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</si>
  <si>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</si>
  <si>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</si>
  <si>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</si>
  <si>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</si>
  <si>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</si>
  <si>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</si>
  <si>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</si>
  <si>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</si>
  <si>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</si>
  <si>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</si>
  <si>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</si>
  <si>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</si>
  <si>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</si>
  <si>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</si>
  <si>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</si>
  <si>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</si>
  <si>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</si>
  <si>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</si>
  <si>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</si>
  <si>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</si>
  <si>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</si>
  <si>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</si>
  <si>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</si>
  <si>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</si>
  <si>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</si>
  <si>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</si>
  <si>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</si>
  <si>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</si>
  <si>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</si>
  <si>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</si>
  <si>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</si>
  <si>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</si>
  <si>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</si>
  <si>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</si>
  <si>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</si>
  <si>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</si>
  <si>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</si>
  <si>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</si>
  <si>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</si>
  <si>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</si>
  <si>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</si>
  <si>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</si>
  <si>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</si>
  <si>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</si>
  <si>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</si>
  <si>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</si>
  <si>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</si>
  <si>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</si>
  <si>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</si>
  <si>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</si>
  <si>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</si>
  <si>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</si>
  <si>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</si>
  <si>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</si>
  <si>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</si>
  <si>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</si>
  <si>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</si>
  <si>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</si>
  <si>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</si>
  <si>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</si>
  <si>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</si>
  <si>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</si>
  <si>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</si>
  <si>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</si>
  <si>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</si>
  <si>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</si>
  <si>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</si>
  <si>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</si>
  <si>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</si>
  <si>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</si>
  <si>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</si>
  <si>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</si>
  <si>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</si>
  <si>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</si>
  <si>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</si>
  <si>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</si>
  <si>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</si>
  <si>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</si>
  <si>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</si>
  <si>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</si>
  <si>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</si>
  <si>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</si>
  <si>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</si>
  <si>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</si>
  <si>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</si>
  <si>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</si>
  <si>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</si>
  <si>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</si>
  <si>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</si>
  <si>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</si>
  <si>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</si>
  <si>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</si>
  <si>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</si>
  <si>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</si>
  <si>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</si>
  <si>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</si>
  <si>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</si>
  <si>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</si>
  <si>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</si>
  <si>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</si>
  <si>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</si>
  <si>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</si>
  <si>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</si>
  <si>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</si>
  <si>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</si>
  <si>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</si>
  <si>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</si>
  <si>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</si>
  <si>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</si>
  <si>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</si>
  <si>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</si>
  <si>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</si>
  <si>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</si>
  <si>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</si>
  <si>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</si>
  <si>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</si>
  <si>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</si>
  <si>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</si>
  <si>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</si>
  <si>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</si>
  <si>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</si>
  <si>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</si>
  <si>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</si>
  <si>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</si>
  <si>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</si>
  <si>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</si>
  <si>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</si>
  <si>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</si>
  <si>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</si>
  <si>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</si>
  <si>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</si>
  <si>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</si>
  <si>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</si>
  <si>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</si>
  <si>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</si>
  <si>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</si>
  <si>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</si>
  <si>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</si>
  <si>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</si>
  <si>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</si>
  <si>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</si>
  <si>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</si>
  <si>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</si>
  <si>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</si>
  <si>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</si>
  <si>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</si>
  <si>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</si>
  <si>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</si>
  <si>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</si>
  <si>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</si>
  <si>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</si>
  <si>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</si>
  <si>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</si>
  <si>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</si>
  <si>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</si>
  <si>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</si>
  <si>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</si>
  <si>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</si>
  <si>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</si>
  <si>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</si>
  <si>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</si>
  <si>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</si>
  <si>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</si>
  <si>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</si>
  <si>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</si>
  <si>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</si>
  <si>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</si>
  <si>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</si>
  <si>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</si>
  <si>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</si>
  <si>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</si>
  <si>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</si>
  <si>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</si>
  <si>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</si>
  <si>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</si>
  <si>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</si>
  <si>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</si>
  <si>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</si>
  <si>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</si>
  <si>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</si>
  <si>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</si>
  <si>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</si>
  <si>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</si>
  <si>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</si>
  <si>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</si>
  <si>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</si>
  <si>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</si>
  <si>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</si>
  <si>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</si>
  <si>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</si>
  <si>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</si>
  <si>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</si>
  <si>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</si>
  <si>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</si>
  <si>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</si>
  <si>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</si>
  <si>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</si>
  <si>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</si>
  <si>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</si>
  <si>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</si>
  <si>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</si>
  <si>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</si>
  <si>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</si>
  <si>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</si>
  <si>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</si>
  <si>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</si>
  <si>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</si>
  <si>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</si>
  <si>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</si>
  <si>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</si>
  <si>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</si>
  <si>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</si>
  <si>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</si>
  <si>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</si>
  <si>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</si>
  <si>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</si>
  <si>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</si>
  <si>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</si>
  <si>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</si>
  <si>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</si>
  <si>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</si>
  <si>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</si>
  <si>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</si>
  <si>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</si>
  <si>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</si>
  <si>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</si>
  <si>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</si>
  <si>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</si>
  <si>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</si>
  <si>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</si>
  <si>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</si>
  <si>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</si>
  <si>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</si>
  <si>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</si>
  <si>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</si>
  <si>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</si>
  <si>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</si>
  <si>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</si>
  <si>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</si>
  <si>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</si>
  <si>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</si>
  <si>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</si>
  <si>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</si>
  <si>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</si>
  <si>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</si>
  <si>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</si>
  <si>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</si>
  <si>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</si>
  <si>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</si>
  <si>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</si>
  <si>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</si>
  <si>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</si>
  <si>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</si>
  <si>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</si>
  <si>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</si>
  <si>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</si>
  <si>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</si>
  <si>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</si>
  <si>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</si>
  <si>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</si>
  <si>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</si>
  <si>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</si>
  <si>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</si>
  <si>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</si>
  <si>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</si>
  <si>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</si>
  <si>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</si>
  <si>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</si>
  <si>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</si>
  <si>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</si>
  <si>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</si>
  <si>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</si>
  <si>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</si>
  <si>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</si>
  <si>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</si>
  <si>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</si>
  <si>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</si>
  <si>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</si>
  <si>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</si>
  <si>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</si>
  <si>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</si>
  <si>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</si>
  <si>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</si>
  <si>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</si>
  <si>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</si>
  <si>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</si>
  <si>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</si>
  <si>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</si>
  <si>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</si>
  <si>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</si>
  <si>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</si>
  <si>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</si>
  <si>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</si>
  <si>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</si>
  <si>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</si>
  <si>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</si>
  <si>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</si>
  <si>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</si>
  <si>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</si>
  <si>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</si>
  <si>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</si>
  <si>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</si>
  <si>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</si>
  <si>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</si>
  <si>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</si>
  <si>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</si>
  <si>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</si>
  <si>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</si>
  <si>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</si>
  <si>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</si>
  <si>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</si>
  <si>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</si>
  <si>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</si>
  <si>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</si>
  <si>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</si>
  <si>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</si>
  <si>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</si>
  <si>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</si>
  <si>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</si>
  <si>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</si>
  <si>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</si>
  <si>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</si>
  <si>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</si>
  <si>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</si>
  <si>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</si>
  <si>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</si>
  <si>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</si>
  <si>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</si>
  <si>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</si>
  <si>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</si>
  <si>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</si>
  <si>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</si>
  <si>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</si>
  <si>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</si>
  <si>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</si>
  <si>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</si>
  <si>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</si>
  <si>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</si>
  <si>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</si>
  <si>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</si>
  <si>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</si>
  <si>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</si>
  <si>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</si>
  <si>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</si>
  <si>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</si>
  <si>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</si>
  <si>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</si>
  <si>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</si>
  <si>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</si>
  <si>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</si>
  <si>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</si>
  <si>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</si>
  <si>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</si>
  <si>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</si>
  <si>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</si>
  <si>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</si>
  <si>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</si>
  <si>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</si>
  <si>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</si>
  <si>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</si>
  <si>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</si>
  <si>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</si>
  <si>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</si>
  <si>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</si>
  <si>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</si>
  <si>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</si>
  <si>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</si>
  <si>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</si>
  <si>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</si>
  <si>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</si>
  <si>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</si>
  <si>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</si>
  <si>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</si>
  <si>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</si>
  <si>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</si>
  <si>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</si>
  <si>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</si>
  <si>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</si>
  <si>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</si>
  <si>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</si>
  <si>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</si>
  <si>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</si>
  <si>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</si>
  <si>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</si>
  <si>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</si>
  <si>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</si>
  <si>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</si>
  <si>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</si>
  <si>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</si>
  <si>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</si>
  <si>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</si>
  <si>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</si>
  <si>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</si>
  <si>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</si>
  <si>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</si>
  <si>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</si>
  <si>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</si>
  <si>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</si>
  <si>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</si>
  <si>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</si>
  <si>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</si>
  <si>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</si>
  <si>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</si>
  <si>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</si>
  <si>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</si>
  <si>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</si>
  <si>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</si>
  <si>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</si>
  <si>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</si>
  <si>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</si>
  <si>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</si>
  <si>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</si>
  <si>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</si>
  <si>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</si>
  <si>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</si>
  <si>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</si>
  <si>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</si>
  <si>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</si>
  <si>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</si>
  <si>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</si>
  <si>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</si>
  <si>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</si>
  <si>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</si>
  <si>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</si>
  <si>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</si>
  <si>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</si>
  <si>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</si>
  <si>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</si>
  <si>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</si>
  <si>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</si>
  <si>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</si>
  <si>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</si>
  <si>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</si>
  <si>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</si>
  <si>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</si>
  <si>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</si>
  <si>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</si>
  <si>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</si>
  <si>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</si>
  <si>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</si>
  <si>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</si>
  <si>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</si>
  <si>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</si>
  <si>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</si>
  <si>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</si>
  <si>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</si>
  <si>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</si>
  <si>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</si>
  <si>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</si>
  <si>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</si>
  <si>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</si>
  <si>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</si>
  <si>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</si>
  <si>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</si>
  <si>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</si>
  <si>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</si>
  <si>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</si>
  <si>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</si>
  <si>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</si>
  <si>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</si>
  <si>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</si>
  <si>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</si>
  <si>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</si>
  <si>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</si>
  <si>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</si>
  <si>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</si>
  <si>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</si>
  <si>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</si>
  <si>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</si>
  <si>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</si>
  <si>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</si>
  <si>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</si>
  <si>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</si>
  <si>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</si>
  <si>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</si>
  <si>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</si>
  <si>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</si>
  <si>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</si>
  <si>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</si>
  <si>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</si>
  <si>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</si>
  <si>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</si>
  <si>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</si>
  <si>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</si>
  <si>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</si>
  <si>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</si>
  <si>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</si>
  <si>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</si>
  <si>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</si>
  <si>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</si>
  <si>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</si>
  <si>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</si>
  <si>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</si>
  <si>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</si>
  <si>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</si>
  <si>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</si>
  <si>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</si>
  <si>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</si>
  <si>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</si>
  <si>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</si>
  <si>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</si>
  <si>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</si>
  <si>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</si>
  <si>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</si>
  <si>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</si>
  <si>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</si>
  <si>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</si>
  <si>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</si>
  <si>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</si>
  <si>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</si>
  <si>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</si>
  <si>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</si>
  <si>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</si>
  <si>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</si>
  <si>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</si>
  <si>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</si>
  <si>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</si>
  <si>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</si>
  <si>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</si>
  <si>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</si>
  <si>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</si>
  <si>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</si>
  <si>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</si>
  <si>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</si>
  <si>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</si>
  <si>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</si>
  <si>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</si>
  <si>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</si>
  <si>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</si>
  <si>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</si>
  <si>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</si>
  <si>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</si>
  <si>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</si>
  <si>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</si>
  <si>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</si>
  <si>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</si>
  <si>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</si>
  <si>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</si>
  <si>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</si>
  <si>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</si>
  <si>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</si>
  <si>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</si>
  <si>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</si>
  <si>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</si>
  <si>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</si>
  <si>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</si>
  <si>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</si>
  <si>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</si>
  <si>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</si>
  <si>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</si>
  <si>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</si>
  <si>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</si>
  <si>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</si>
  <si>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</si>
  <si>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</si>
  <si>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</si>
  <si>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</si>
  <si>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</si>
  <si>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</si>
  <si>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</si>
  <si>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</si>
  <si>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</si>
  <si>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</si>
  <si>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</si>
  <si>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</si>
  <si>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</si>
  <si>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</si>
  <si>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</si>
  <si>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</si>
  <si>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</si>
  <si>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</si>
  <si>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</si>
  <si>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</si>
  <si>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</si>
  <si>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</si>
  <si>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</si>
  <si>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</si>
  <si>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</si>
  <si>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</si>
  <si>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</si>
  <si>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</si>
  <si>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</si>
  <si>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</si>
  <si>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</si>
  <si>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</si>
  <si>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</si>
  <si>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</si>
  <si>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</si>
  <si>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</si>
  <si>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</si>
  <si>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</si>
  <si>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</si>
  <si>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</si>
  <si>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</si>
  <si>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</si>
  <si>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</si>
  <si>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</si>
  <si>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</si>
  <si>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</si>
  <si>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</si>
  <si>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</si>
  <si>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</si>
  <si>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</si>
  <si>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</si>
  <si>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</si>
  <si>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</si>
  <si>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</si>
  <si>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</si>
  <si>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</si>
  <si>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</si>
  <si>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</si>
  <si>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</si>
  <si>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</si>
  <si>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</si>
  <si>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</si>
  <si>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</si>
  <si>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</si>
  <si>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</si>
  <si>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</si>
  <si>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</si>
  <si>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</si>
  <si>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</si>
  <si>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</si>
  <si>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</si>
  <si>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</si>
  <si>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</si>
  <si>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</si>
  <si>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</si>
  <si>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</si>
  <si>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</si>
  <si>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</si>
  <si>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</si>
  <si>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</si>
  <si>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</si>
  <si>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</si>
  <si>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</si>
  <si>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</si>
  <si>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</si>
  <si>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</si>
  <si>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</si>
  <si>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</si>
  <si>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</si>
  <si>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</si>
  <si>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</si>
  <si>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</si>
  <si>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</si>
  <si>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</si>
  <si>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</si>
  <si>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</si>
  <si>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</si>
  <si>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</si>
  <si>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</si>
  <si>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</si>
  <si>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</si>
  <si>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</si>
  <si>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</si>
  <si>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</si>
  <si>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</si>
  <si>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</si>
  <si>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</si>
  <si>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</si>
  <si>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</si>
  <si>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</si>
  <si>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</si>
  <si>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</si>
  <si>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</si>
  <si>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</si>
  <si>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</si>
  <si>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</si>
  <si>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</si>
  <si>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</si>
  <si>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</si>
  <si>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</si>
  <si>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</si>
  <si>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</si>
  <si>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</si>
  <si>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</si>
  <si>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</si>
  <si>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</si>
  <si>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</si>
  <si>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</si>
  <si>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</si>
  <si>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</si>
  <si>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</si>
  <si>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</si>
  <si>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</si>
  <si>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</si>
  <si>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</si>
  <si>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</si>
  <si>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</si>
  <si>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</si>
  <si>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</si>
  <si>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</si>
  <si>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</si>
  <si>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</si>
  <si>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</si>
  <si>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</si>
  <si>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</si>
  <si>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</si>
  <si>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</si>
  <si>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</si>
  <si>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</si>
  <si>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</si>
  <si>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</si>
  <si>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</si>
  <si>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</si>
  <si>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</si>
  <si>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</si>
  <si>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</si>
  <si>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</si>
  <si>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</si>
  <si>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</si>
  <si>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</si>
  <si>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</si>
  <si>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</si>
  <si>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</si>
  <si>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</si>
  <si>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</si>
  <si>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</si>
  <si>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</si>
  <si>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</si>
  <si>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</si>
  <si>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</si>
  <si>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</si>
  <si>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</si>
  <si>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</si>
  <si>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</si>
  <si>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</si>
  <si>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</si>
  <si>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</si>
  <si>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</si>
  <si>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</si>
  <si>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</si>
  <si>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</si>
  <si>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</si>
  <si>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</si>
  <si>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</si>
  <si>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</si>
  <si>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</si>
  <si>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</si>
  <si>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</si>
  <si>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</si>
  <si>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</si>
  <si>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</si>
  <si>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</si>
  <si>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</si>
  <si>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</si>
  <si>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</si>
  <si>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</si>
  <si>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</si>
  <si>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</si>
  <si>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</si>
  <si>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</si>
  <si>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</si>
  <si>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</si>
  <si>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</si>
  <si>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</si>
  <si>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</si>
  <si>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</si>
  <si>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</si>
  <si>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</si>
  <si>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</si>
  <si>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</si>
  <si>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</si>
  <si>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</si>
  <si>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</si>
  <si>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</si>
  <si>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</si>
  <si>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</si>
  <si>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</si>
  <si>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</si>
  <si>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</si>
  <si>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</si>
  <si>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</si>
  <si>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</si>
  <si>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</si>
  <si>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</si>
  <si>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</si>
  <si>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</si>
  <si>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</si>
  <si>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</si>
  <si>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</si>
  <si>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</si>
  <si>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</si>
  <si>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</si>
  <si>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</si>
  <si>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</si>
  <si>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</si>
  <si>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</si>
  <si>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</si>
  <si>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</si>
  <si>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</si>
  <si>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</si>
  <si>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</si>
  <si>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</si>
  <si>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</si>
  <si>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</si>
  <si>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</si>
  <si>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</si>
  <si>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</si>
  <si>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</si>
  <si>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</si>
  <si>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</si>
  <si>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</si>
  <si>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</si>
  <si>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</si>
  <si>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</si>
  <si>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</si>
  <si>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</si>
  <si>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</si>
  <si>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</si>
  <si>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</si>
  <si>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</si>
  <si>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</si>
  <si>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</si>
  <si>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</si>
  <si>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</si>
  <si>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</si>
  <si>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</si>
  <si>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</si>
  <si>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</si>
  <si>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</si>
  <si>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</si>
  <si>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</si>
  <si>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</si>
  <si>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</si>
  <si>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</si>
  <si>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</si>
  <si>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</si>
  <si>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</si>
  <si>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</si>
  <si>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</si>
  <si>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</si>
  <si>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</si>
  <si>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</si>
  <si>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</si>
  <si>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</si>
  <si>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</si>
  <si>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</si>
  <si>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</si>
  <si>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</si>
  <si>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</si>
  <si>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</si>
  <si>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</si>
  <si>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</si>
  <si>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</si>
  <si>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</si>
  <si>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</si>
  <si>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</si>
  <si>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</si>
  <si>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</si>
  <si>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</si>
  <si>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</si>
  <si>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</si>
  <si>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</si>
  <si>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</si>
  <si>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</si>
  <si>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</si>
  <si>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</si>
  <si>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</si>
  <si>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</si>
  <si>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</si>
  <si>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</si>
  <si>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</si>
  <si>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</si>
  <si>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</si>
  <si>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</si>
  <si>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</si>
  <si>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</si>
  <si>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</si>
  <si>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</si>
  <si>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</si>
  <si>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</si>
  <si>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</si>
  <si>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</si>
  <si>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</si>
  <si>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</si>
  <si>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</si>
  <si>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</si>
  <si>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</si>
  <si>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</si>
  <si>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</si>
  <si>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</si>
  <si>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</si>
  <si>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</si>
  <si>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</si>
  <si>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</si>
  <si>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</si>
  <si>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</si>
  <si>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</si>
  <si>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</si>
  <si>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</si>
  <si>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</si>
  <si>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</si>
  <si>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</si>
  <si>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</si>
  <si>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</si>
  <si>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</si>
  <si>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</si>
  <si>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</si>
  <si>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</si>
  <si>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</si>
  <si>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</si>
  <si>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</si>
  <si>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</si>
  <si>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</si>
  <si>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</si>
  <si>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</si>
  <si>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</si>
  <si>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</si>
  <si>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</si>
  <si>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</si>
  <si>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</si>
  <si>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</si>
  <si>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</si>
  <si>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</si>
  <si>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</si>
  <si>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</si>
  <si>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</si>
  <si>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</si>
  <si>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</si>
  <si>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</si>
  <si>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</si>
  <si>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</si>
  <si>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</si>
  <si>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</si>
  <si>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</si>
  <si>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</si>
  <si>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</si>
  <si>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</si>
  <si>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</si>
  <si>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</si>
  <si>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</si>
  <si>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</si>
  <si>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</si>
  <si>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</si>
  <si>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</si>
  <si>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</si>
  <si>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</si>
  <si>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</si>
  <si>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</si>
  <si>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</si>
  <si>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</si>
  <si>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</si>
  <si>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</si>
  <si>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</si>
  <si>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</si>
  <si>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</si>
  <si>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</si>
  <si>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</si>
  <si>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</si>
  <si>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</si>
  <si>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</si>
  <si>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</si>
  <si>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</si>
  <si>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</si>
  <si>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</si>
  <si>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</si>
  <si>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</si>
  <si>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</si>
  <si>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</si>
  <si>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</si>
  <si>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</si>
  <si>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</si>
  <si>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</si>
  <si>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</si>
  <si>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</si>
  <si>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</si>
  <si>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</si>
  <si>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</si>
  <si>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</si>
  <si>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</si>
  <si>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</si>
  <si>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</si>
  <si>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</si>
  <si>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</si>
  <si>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</si>
  <si>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</si>
  <si>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</si>
  <si>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</si>
  <si>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</si>
  <si>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</si>
  <si>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</si>
  <si>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</si>
  <si>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</si>
  <si>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</si>
  <si>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</si>
  <si>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</si>
  <si>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</si>
  <si>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</si>
  <si>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</si>
  <si>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</si>
  <si>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</si>
  <si>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</si>
  <si>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</si>
  <si>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</si>
  <si>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</si>
  <si>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</si>
  <si>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</si>
  <si>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</si>
  <si>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</si>
  <si>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</si>
  <si>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</si>
  <si>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</si>
  <si>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</si>
  <si>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</si>
  <si>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</si>
  <si>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</si>
  <si>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</si>
  <si>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</si>
  <si>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</si>
  <si>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</si>
  <si>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</si>
  <si>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</si>
  <si>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</si>
  <si>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</si>
  <si>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</si>
  <si>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</si>
  <si>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</si>
  <si>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</si>
  <si>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</si>
  <si>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</si>
  <si>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</si>
  <si>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</si>
  <si>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</si>
  <si>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</si>
  <si>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</si>
  <si>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</si>
  <si>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</si>
  <si>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</si>
  <si>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</si>
  <si>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</si>
  <si>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</si>
  <si>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</si>
  <si>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</si>
  <si>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</si>
  <si>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</si>
  <si>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</si>
  <si>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</si>
  <si>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</si>
  <si>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</si>
  <si>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</si>
  <si>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</si>
  <si>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</si>
  <si>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</si>
  <si>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</si>
  <si>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</si>
  <si>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</si>
  <si>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</si>
  <si>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</si>
  <si>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</si>
  <si>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</si>
  <si>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</si>
  <si>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</si>
  <si>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</si>
  <si>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</si>
  <si>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</si>
  <si>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</si>
  <si>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</si>
  <si>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</si>
  <si>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</si>
  <si>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</si>
  <si>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</si>
  <si>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</si>
  <si>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</si>
  <si>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</si>
  <si>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</si>
  <si>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</si>
  <si>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</si>
  <si>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</si>
  <si>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</si>
  <si>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</si>
  <si>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</si>
  <si>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</si>
  <si>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</si>
  <si>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</si>
  <si>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</si>
  <si>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</si>
  <si>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</si>
  <si>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</si>
  <si>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</si>
  <si>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</si>
  <si>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</si>
  <si>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</si>
  <si>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</si>
  <si>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</si>
  <si>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</si>
  <si>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</si>
  <si>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</si>
  <si>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</si>
  <si>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</si>
  <si>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</si>
  <si>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</si>
  <si>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</si>
  <si>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</si>
  <si>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</si>
  <si>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</si>
  <si>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</si>
  <si>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</si>
  <si>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</si>
  <si>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</si>
  <si>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</si>
  <si>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</si>
  <si>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</si>
  <si>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</si>
  <si>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</si>
  <si>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</si>
  <si>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</si>
  <si>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</si>
  <si>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</si>
  <si>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</si>
  <si>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</si>
  <si>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</si>
  <si>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</si>
  <si>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</si>
  <si>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</si>
  <si>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</si>
  <si>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</si>
  <si>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</si>
  <si>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</si>
  <si>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</si>
  <si>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</si>
  <si>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</si>
  <si>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</si>
  <si>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</si>
  <si>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</si>
  <si>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</si>
  <si>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</si>
  <si>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</si>
  <si>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</si>
  <si>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</si>
  <si>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</si>
  <si>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</si>
  <si>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</si>
  <si>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</si>
  <si>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</si>
  <si>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</si>
  <si>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</si>
  <si>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</si>
  <si>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</si>
  <si>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</si>
  <si>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</si>
  <si>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</si>
  <si>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</si>
  <si>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</si>
  <si>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</si>
  <si>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</si>
  <si>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</si>
  <si>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</si>
  <si>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</si>
  <si>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</si>
  <si>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</si>
  <si>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</si>
  <si>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</si>
  <si>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</si>
  <si>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</si>
  <si>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</si>
  <si>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</si>
  <si>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</si>
  <si>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</si>
  <si>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</si>
  <si>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</si>
  <si>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</si>
  <si>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</si>
  <si>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</si>
  <si>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</si>
  <si>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</si>
  <si>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</si>
  <si>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</si>
  <si>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</si>
  <si>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</si>
  <si>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</si>
  <si>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</si>
  <si>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</si>
  <si>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</si>
  <si>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</si>
  <si>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</si>
  <si>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</si>
  <si>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</si>
  <si>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</si>
  <si>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</si>
  <si>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</si>
  <si>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</si>
  <si>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</si>
  <si>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</si>
  <si>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</si>
  <si>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</si>
  <si>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</si>
  <si>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</si>
  <si>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</si>
  <si>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</si>
  <si>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</si>
  <si>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</si>
  <si>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</si>
  <si>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</si>
  <si>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</si>
  <si>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</si>
  <si>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</si>
  <si>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</si>
  <si>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</si>
  <si>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</si>
  <si>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</si>
  <si>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</si>
  <si>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</si>
  <si>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</si>
  <si>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</si>
  <si>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</si>
  <si>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</si>
  <si>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</si>
  <si>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</si>
  <si>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</si>
  <si>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</si>
  <si>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</si>
  <si>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</si>
  <si>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</si>
  <si>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</si>
  <si>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</si>
  <si>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</si>
  <si>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</si>
  <si>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</si>
  <si>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</si>
  <si>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</si>
  <si>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</si>
  <si>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</si>
  <si>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</si>
  <si>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</si>
  <si>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</si>
  <si>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</si>
  <si>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</si>
  <si>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</si>
  <si>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</si>
  <si>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</si>
  <si>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</si>
  <si>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</si>
  <si>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</si>
  <si>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</si>
  <si>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</si>
  <si>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</si>
  <si>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</si>
  <si>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</si>
  <si>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</si>
  <si>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</si>
  <si>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</si>
  <si>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</si>
  <si>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</si>
  <si>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</si>
  <si>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</si>
  <si>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</si>
  <si>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</si>
  <si>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</si>
  <si>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</si>
  <si>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</si>
  <si>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</si>
  <si>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</si>
  <si>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</si>
  <si>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</si>
  <si>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</si>
  <si>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</si>
  <si>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</si>
  <si>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</si>
  <si>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</si>
  <si>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</si>
  <si>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</si>
  <si>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</si>
  <si>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</si>
  <si>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</si>
  <si>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</si>
  <si>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</si>
  <si>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</si>
  <si>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</si>
  <si>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</si>
  <si>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</si>
  <si>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</si>
  <si>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</si>
  <si>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</si>
  <si>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</si>
  <si>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</si>
  <si>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</si>
  <si>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</si>
  <si>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</si>
  <si>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</si>
  <si>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</si>
  <si>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</si>
  <si>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</si>
  <si>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</si>
  <si>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</si>
  <si>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</si>
  <si>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</si>
  <si>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</si>
  <si>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</si>
  <si>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</si>
  <si>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</si>
  <si>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</si>
  <si>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</si>
  <si>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</si>
  <si>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</si>
  <si>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</si>
  <si>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</si>
  <si>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</si>
  <si>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</si>
  <si>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</si>
  <si>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</si>
  <si>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</si>
  <si>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</si>
  <si>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</si>
  <si>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</si>
  <si>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</si>
  <si>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</si>
  <si>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</si>
  <si>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</si>
  <si>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</si>
  <si>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</si>
  <si>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</si>
  <si>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</si>
  <si>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</si>
  <si>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</si>
  <si>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</si>
  <si>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</si>
  <si>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</si>
  <si>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</si>
  <si>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</si>
  <si>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</si>
  <si>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</si>
  <si>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</si>
  <si>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</si>
  <si>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</si>
  <si>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</si>
  <si>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</si>
  <si>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</si>
  <si>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</si>
  <si>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</si>
  <si>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</si>
  <si>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</si>
  <si>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</si>
  <si>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</si>
  <si>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</si>
  <si>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</si>
  <si>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</si>
  <si>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</si>
  <si>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</si>
  <si>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</si>
  <si>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</si>
  <si>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</si>
  <si>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</si>
  <si>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</si>
  <si>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</si>
  <si>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</si>
  <si>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</si>
  <si>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</si>
  <si>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</si>
  <si>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</si>
  <si>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</si>
  <si>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</si>
  <si>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</si>
  <si>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</si>
  <si>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</si>
  <si>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</si>
  <si>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</si>
  <si>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</si>
  <si>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</si>
  <si>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</si>
  <si>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</si>
  <si>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</si>
  <si>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</si>
  <si>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</si>
  <si>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</si>
  <si>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</si>
  <si>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</si>
  <si>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</si>
  <si>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</si>
  <si>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</si>
  <si>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</si>
  <si>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</si>
  <si>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</si>
  <si>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</si>
  <si>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</si>
  <si>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</si>
  <si>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</si>
  <si>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</si>
  <si>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</si>
  <si>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</si>
  <si>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</si>
  <si>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</si>
  <si>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</si>
  <si>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</si>
  <si>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</si>
  <si>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</si>
  <si>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</si>
  <si>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</si>
  <si>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</si>
  <si>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</si>
  <si>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</si>
  <si>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</si>
  <si>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</si>
  <si>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</si>
  <si>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</si>
  <si>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</si>
  <si>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</si>
  <si>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</si>
  <si>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</si>
  <si>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</si>
  <si>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</si>
  <si>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</si>
  <si>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</si>
  <si>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</si>
  <si>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</si>
  <si>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</si>
  <si>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</si>
  <si>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</si>
  <si>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</si>
  <si>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</si>
  <si>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</si>
  <si>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</si>
  <si>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</si>
  <si>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</si>
  <si>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</si>
  <si>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</si>
  <si>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</si>
  <si>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</si>
  <si>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</si>
  <si>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</si>
  <si>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</si>
  <si>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</si>
  <si>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</si>
  <si>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</si>
  <si>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</si>
  <si>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</si>
  <si>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</si>
  <si>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</si>
  <si>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</si>
  <si>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</si>
  <si>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</si>
  <si>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</si>
  <si>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</si>
  <si>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</si>
  <si>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</si>
  <si>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</si>
  <si>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</si>
  <si>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</si>
  <si>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</si>
  <si>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</si>
  <si>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</si>
  <si>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</si>
  <si>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</si>
  <si>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</si>
  <si>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</si>
  <si>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</si>
  <si>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</si>
  <si>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</si>
  <si>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</si>
  <si>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</si>
  <si>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</si>
  <si>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</si>
  <si>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</si>
  <si>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</si>
  <si>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</si>
  <si>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</si>
  <si>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</si>
  <si>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</si>
  <si>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</si>
  <si>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</si>
  <si>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</si>
  <si>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</si>
  <si>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</si>
  <si>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</si>
  <si>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</si>
  <si>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</si>
  <si>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</si>
  <si>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</si>
  <si>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</si>
  <si>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</si>
  <si>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</si>
  <si>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</si>
  <si>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</si>
  <si>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</si>
  <si>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</si>
  <si>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</si>
  <si>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</si>
  <si>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</si>
  <si>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</si>
  <si>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</si>
  <si>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</si>
  <si>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</si>
  <si>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</si>
  <si>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</si>
  <si>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</si>
  <si>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</si>
  <si>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</si>
  <si>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</si>
  <si>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</si>
  <si>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</si>
  <si>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</si>
  <si>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</si>
  <si>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</si>
  <si>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</si>
  <si>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</si>
  <si>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</si>
  <si>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</si>
  <si>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</si>
  <si>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</si>
  <si>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</si>
  <si>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</si>
  <si>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</si>
  <si>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</si>
  <si>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</si>
  <si>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</si>
  <si>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</si>
  <si>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</si>
  <si>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</si>
  <si>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</si>
  <si>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</si>
  <si>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</si>
  <si>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</si>
  <si>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</si>
  <si>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</si>
  <si>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</si>
  <si>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</si>
  <si>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</si>
  <si>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</si>
  <si>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</si>
  <si>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</si>
  <si>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</si>
  <si>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</si>
  <si>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</si>
  <si>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</si>
  <si>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</si>
  <si>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</si>
  <si>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</si>
  <si>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</si>
  <si>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</si>
  <si>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</si>
  <si>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</si>
  <si>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</si>
  <si>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</si>
  <si>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</si>
  <si>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</si>
  <si>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</si>
  <si>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</si>
  <si>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</si>
  <si>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</si>
  <si>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</si>
  <si>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</si>
  <si>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</si>
  <si>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</si>
  <si>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</si>
  <si>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</si>
  <si>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</si>
  <si>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</si>
  <si>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</si>
  <si>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</si>
  <si>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</si>
  <si>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</si>
  <si>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</si>
  <si>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</si>
  <si>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</si>
  <si>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</si>
  <si>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</si>
  <si>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</si>
  <si>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</si>
  <si>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</si>
  <si>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</si>
  <si>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</si>
  <si>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</si>
  <si>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</si>
  <si>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</si>
  <si>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</si>
  <si>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</si>
  <si>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</si>
  <si>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</si>
  <si>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</si>
  <si>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</si>
  <si>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</si>
  <si>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</si>
  <si>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</si>
  <si>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</si>
  <si>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</si>
  <si>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</si>
  <si>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</si>
  <si>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</si>
  <si>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</si>
  <si>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</si>
  <si>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</si>
  <si>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</si>
  <si>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</si>
  <si>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</si>
  <si>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</si>
  <si>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</si>
  <si>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</si>
  <si>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</si>
  <si>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</si>
  <si>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</si>
  <si>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</si>
  <si>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</si>
  <si>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</si>
  <si>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</si>
  <si>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</si>
  <si>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</si>
  <si>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</si>
  <si>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</si>
  <si>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</si>
  <si>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</si>
  <si>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</si>
  <si>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</si>
  <si>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</si>
  <si>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</si>
  <si>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</si>
  <si>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</si>
  <si>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</si>
  <si>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</si>
  <si>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</si>
  <si>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</si>
  <si>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</si>
  <si>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</si>
  <si>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</si>
  <si>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</si>
  <si>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</si>
  <si>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</si>
  <si>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</si>
  <si>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</si>
  <si>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</si>
  <si>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</si>
  <si>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</si>
  <si>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</si>
  <si>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</si>
  <si>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</si>
  <si>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</si>
  <si>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</si>
  <si>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</si>
  <si>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</si>
  <si>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</si>
  <si>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</si>
  <si>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</si>
  <si>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</si>
  <si>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</si>
  <si>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</si>
  <si>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</si>
  <si>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</si>
  <si>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</si>
  <si>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</si>
  <si>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</si>
  <si>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</si>
  <si>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</si>
  <si>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</si>
  <si>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</si>
  <si>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</si>
  <si>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</si>
  <si>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</si>
  <si>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</si>
  <si>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</si>
  <si>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</si>
  <si>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</si>
  <si>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</si>
  <si>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</si>
  <si>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</si>
  <si>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</si>
  <si>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</si>
  <si>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</si>
  <si>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</si>
  <si>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</si>
  <si>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</si>
  <si>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</si>
  <si>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</si>
  <si>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</si>
  <si>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</si>
  <si>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</si>
  <si>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</si>
  <si>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</si>
  <si>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</si>
  <si>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</si>
  <si>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</si>
  <si>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</si>
  <si>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</si>
  <si>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</si>
  <si>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</si>
  <si>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</si>
  <si>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</si>
  <si>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</si>
  <si>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</si>
  <si>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</si>
  <si>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</si>
  <si>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</si>
  <si>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</si>
  <si>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</si>
  <si>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</si>
  <si>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</si>
  <si>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</si>
  <si>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</si>
  <si>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</si>
  <si>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</si>
  <si>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</si>
  <si>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</si>
  <si>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</si>
  <si>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</si>
  <si>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</si>
  <si>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</si>
  <si>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</si>
  <si>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</si>
  <si>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</si>
  <si>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</si>
  <si>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</si>
  <si>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</si>
  <si>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</si>
  <si>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</si>
  <si>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</si>
  <si>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</si>
  <si>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</si>
  <si>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</si>
  <si>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</si>
  <si>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</si>
  <si>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</si>
  <si>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</si>
  <si>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</si>
  <si>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</si>
  <si>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</si>
  <si>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</si>
  <si>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</si>
  <si>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</si>
  <si>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</si>
  <si>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</si>
  <si>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</si>
  <si>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</si>
  <si>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</si>
  <si>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</si>
  <si>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</si>
  <si>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</si>
  <si>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</si>
  <si>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</si>
  <si>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</si>
  <si>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</si>
  <si>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</si>
  <si>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</si>
  <si>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</si>
  <si>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</si>
  <si>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</si>
  <si>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</si>
  <si>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</si>
  <si>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</si>
  <si>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</si>
  <si>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</si>
  <si>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</si>
  <si>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</si>
  <si>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</si>
  <si>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</si>
  <si>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</si>
  <si>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</si>
  <si>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</si>
  <si>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</si>
  <si>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</si>
  <si>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</si>
  <si>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</si>
  <si>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</si>
  <si>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</si>
  <si>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</si>
  <si>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</si>
  <si>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</si>
  <si>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</si>
  <si>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</si>
  <si>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</si>
  <si>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</si>
  <si>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</si>
  <si>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</si>
  <si>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</si>
  <si>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</si>
  <si>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</si>
  <si>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</si>
  <si>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</si>
  <si>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</si>
  <si>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</si>
  <si>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</si>
  <si>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</si>
  <si>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</si>
  <si>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</si>
  <si>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</si>
  <si>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</si>
  <si>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</si>
  <si>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</si>
  <si>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</si>
  <si>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</si>
  <si>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</si>
  <si>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</si>
  <si>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</si>
  <si>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</si>
  <si>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</si>
  <si>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</si>
  <si>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</si>
  <si>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</si>
  <si>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</si>
  <si>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</si>
  <si>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</si>
  <si>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</si>
  <si>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</si>
  <si>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</si>
  <si>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</si>
  <si>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</si>
  <si>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</si>
  <si>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</si>
  <si>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</si>
  <si>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</si>
  <si>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</si>
  <si>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</si>
  <si>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</si>
  <si>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</si>
  <si>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</si>
  <si>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</si>
  <si>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</si>
  <si>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</si>
  <si>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</si>
  <si>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</si>
  <si>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</si>
  <si>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</si>
  <si>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</si>
  <si>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</si>
  <si>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</si>
  <si>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</si>
  <si>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</si>
  <si>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</si>
  <si>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</si>
  <si>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</si>
  <si>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</si>
  <si>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</si>
  <si>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</si>
  <si>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</si>
  <si>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</si>
  <si>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</si>
  <si>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</si>
  <si>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</si>
  <si>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</si>
  <si>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</si>
  <si>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</si>
  <si>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</si>
  <si>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</si>
  <si>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</si>
  <si>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</si>
  <si>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</si>
  <si>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</si>
  <si>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</si>
  <si>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</si>
  <si>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</si>
  <si>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</si>
  <si>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</si>
  <si>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</si>
  <si>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</si>
  <si>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</si>
  <si>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</si>
  <si>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</si>
  <si>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</si>
  <si>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</si>
  <si>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</si>
  <si>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</si>
  <si>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</si>
  <si>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</si>
  <si>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</si>
  <si>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</si>
  <si>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</si>
  <si>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</si>
  <si>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</si>
  <si>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</si>
  <si>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</si>
  <si>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</si>
  <si>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</si>
  <si>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</si>
  <si>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</si>
  <si>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</si>
  <si>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</si>
  <si>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</si>
  <si>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</si>
  <si>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</si>
  <si>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</si>
  <si>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</si>
  <si>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</si>
  <si>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</si>
  <si>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</si>
  <si>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</si>
  <si>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</si>
  <si>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</si>
  <si>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</si>
  <si>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</si>
  <si>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</si>
  <si>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</si>
  <si>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</si>
  <si>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</si>
  <si>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</si>
  <si>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</si>
  <si>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</si>
  <si>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</si>
  <si>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</si>
  <si>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</si>
  <si>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</si>
  <si>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</si>
  <si>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</si>
  <si>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</si>
  <si>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</si>
  <si>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</si>
  <si>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</si>
  <si>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</si>
  <si>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</si>
  <si>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</si>
  <si>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</si>
  <si>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</si>
  <si>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</si>
  <si>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</si>
  <si>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</si>
  <si>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</si>
  <si>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</si>
  <si>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</si>
  <si>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</si>
  <si>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</si>
  <si>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</si>
  <si>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</si>
  <si>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</si>
  <si>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</si>
  <si>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</si>
  <si>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</si>
  <si>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</si>
  <si>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</si>
  <si>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</si>
  <si>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</si>
  <si>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</si>
  <si>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</si>
  <si>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</si>
  <si>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</si>
  <si>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</si>
  <si>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</si>
  <si>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</si>
  <si>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</si>
  <si>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</si>
  <si>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</si>
  <si>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</si>
  <si>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</si>
  <si>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</si>
  <si>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</si>
  <si>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</si>
  <si>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</si>
  <si>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</si>
  <si>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</si>
  <si>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</si>
  <si>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</si>
  <si>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</si>
  <si>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</si>
  <si>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</si>
  <si>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</si>
  <si>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</si>
  <si>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</si>
  <si>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</si>
  <si>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</si>
  <si>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</si>
  <si>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</si>
  <si>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</si>
  <si>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</si>
  <si>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</si>
  <si>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</si>
  <si>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</si>
  <si>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</si>
  <si>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</si>
  <si>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</si>
  <si>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</si>
  <si>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</si>
  <si>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</si>
  <si>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</si>
  <si>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</si>
  <si>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</si>
  <si>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</si>
  <si>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</si>
  <si>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</si>
  <si>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</si>
  <si>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</si>
  <si>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</si>
  <si>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</si>
  <si>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</si>
  <si>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</si>
  <si>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</si>
  <si>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</si>
  <si>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</si>
  <si>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</si>
  <si>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</si>
  <si>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</si>
  <si>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</si>
  <si>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</si>
  <si>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</si>
  <si>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</si>
  <si>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</si>
  <si>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</si>
  <si>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</si>
  <si>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</si>
  <si>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</si>
  <si>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</si>
  <si>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</si>
  <si>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</si>
  <si>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</si>
  <si>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</si>
  <si>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</si>
  <si>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</si>
  <si>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</si>
  <si>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</si>
  <si>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</si>
  <si>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</si>
  <si>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</si>
  <si>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</si>
  <si>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</si>
  <si>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</si>
  <si>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</si>
  <si>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</si>
  <si>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</si>
  <si>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</si>
  <si>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</si>
  <si>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</si>
  <si>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</si>
  <si>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</si>
  <si>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</si>
  <si>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</si>
  <si>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</si>
  <si>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</si>
  <si>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</si>
  <si>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</si>
  <si>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</si>
  <si>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</si>
  <si>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</si>
  <si>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</si>
  <si>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</si>
  <si>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</si>
  <si>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</si>
  <si>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</si>
  <si>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</si>
  <si>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</si>
  <si>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</si>
  <si>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</si>
  <si>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</si>
  <si>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</si>
  <si>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</si>
  <si>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</si>
  <si>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</si>
  <si>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</si>
  <si>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</si>
  <si>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</si>
  <si>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</si>
  <si>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</si>
  <si>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</si>
  <si>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</si>
  <si>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</si>
  <si>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</si>
  <si>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</si>
  <si>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</si>
  <si>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</si>
  <si>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</si>
  <si>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</si>
  <si>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</si>
  <si>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</si>
  <si>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</si>
  <si>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</si>
  <si>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</si>
  <si>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</si>
  <si>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</si>
  <si>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</si>
  <si>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</si>
  <si>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</si>
  <si>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</si>
  <si>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</si>
  <si>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</si>
  <si>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</si>
  <si>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</si>
  <si>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</si>
  <si>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</si>
  <si>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</si>
  <si>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</si>
  <si>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</si>
  <si>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</si>
  <si>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</si>
  <si>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</si>
  <si>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</si>
  <si>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</si>
  <si>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</si>
  <si>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</si>
  <si>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</si>
  <si>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</si>
  <si>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</si>
  <si>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</si>
  <si>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</si>
  <si>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</si>
  <si>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</si>
  <si>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</si>
  <si>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</si>
  <si>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</si>
  <si>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</si>
  <si>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</si>
  <si>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</si>
  <si>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</si>
  <si>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</si>
  <si>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</si>
  <si>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</si>
  <si>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</si>
  <si>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</si>
  <si>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</si>
  <si>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</si>
  <si>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</si>
  <si>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</si>
  <si>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</si>
  <si>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</si>
  <si>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</si>
  <si>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</si>
  <si>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</si>
  <si>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</si>
  <si>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</si>
  <si>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</si>
  <si>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</si>
  <si>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</si>
  <si>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</si>
  <si>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</si>
  <si>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</si>
  <si>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</si>
  <si>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</si>
  <si>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</si>
  <si>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</si>
  <si>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</si>
  <si>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</si>
  <si>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</si>
  <si>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</si>
  <si>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</si>
  <si>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</si>
  <si>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</si>
  <si>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</si>
  <si>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</si>
  <si>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</si>
  <si>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</si>
  <si>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</si>
  <si>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</si>
  <si>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</si>
  <si>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</si>
  <si>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</si>
  <si>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</si>
  <si>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</si>
  <si>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</si>
  <si>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</si>
  <si>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</si>
  <si>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</si>
  <si>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</si>
  <si>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</si>
  <si>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</si>
  <si>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</si>
  <si>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</si>
  <si>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</si>
  <si>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</si>
  <si>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</si>
  <si>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</si>
  <si>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</si>
  <si>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</si>
  <si>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</si>
  <si>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</si>
  <si>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</si>
  <si>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</si>
  <si>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</si>
  <si>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</si>
  <si>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</si>
  <si>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</si>
  <si>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</si>
  <si>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</si>
  <si>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</si>
  <si>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</si>
  <si>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</si>
  <si>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</si>
  <si>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</si>
  <si>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</si>
  <si>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</si>
  <si>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</si>
  <si>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</si>
  <si>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</si>
  <si>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</si>
  <si>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</si>
  <si>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</si>
  <si>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</si>
  <si>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</si>
  <si>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</si>
  <si>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</si>
  <si>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</si>
  <si>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</si>
  <si>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</si>
  <si>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</si>
  <si>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</si>
  <si>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</si>
  <si>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</si>
  <si>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</si>
  <si>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</si>
  <si>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</si>
  <si>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</si>
  <si>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</si>
  <si>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</si>
  <si>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</si>
  <si>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</si>
  <si>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</si>
  <si>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</si>
  <si>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</si>
  <si>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</si>
  <si>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</si>
  <si>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</si>
  <si>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</si>
  <si>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</si>
  <si>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</si>
  <si>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</si>
  <si>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</si>
  <si>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</si>
  <si>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</si>
  <si>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</si>
  <si>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</si>
  <si>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</si>
  <si>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</si>
  <si>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</si>
  <si>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</si>
  <si>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</si>
  <si>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</si>
  <si>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</si>
  <si>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</si>
  <si>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</si>
  <si>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</si>
  <si>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</si>
  <si>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</si>
  <si>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</si>
  <si>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</si>
  <si>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</si>
  <si>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</si>
  <si>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</si>
  <si>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</si>
  <si>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</si>
  <si>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</si>
  <si>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</si>
  <si>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</si>
  <si>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</si>
  <si>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</si>
  <si>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</si>
  <si>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</si>
  <si>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</si>
  <si>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</si>
  <si>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</si>
  <si>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</si>
  <si>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</si>
  <si>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</si>
  <si>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</si>
  <si>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</si>
  <si>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</si>
  <si>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</si>
  <si>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</si>
  <si>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</si>
  <si>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</si>
  <si>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</si>
  <si>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</si>
  <si>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</si>
  <si>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</si>
  <si>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</si>
  <si>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</si>
  <si>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</si>
  <si>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</si>
  <si>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</si>
  <si>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</si>
  <si>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</si>
  <si>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</si>
  <si>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</si>
  <si>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</si>
  <si>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</si>
  <si>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</si>
  <si>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</si>
  <si>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</si>
  <si>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</si>
  <si>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</si>
  <si>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</si>
  <si>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</si>
  <si>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</si>
  <si>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</si>
  <si>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</si>
  <si>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</si>
  <si>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</si>
  <si>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</si>
  <si>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</si>
  <si>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</si>
  <si>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</si>
  <si>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</si>
  <si>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</si>
  <si>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</si>
  <si>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</si>
  <si>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</si>
  <si>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</si>
  <si>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</si>
  <si>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</si>
  <si>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</si>
  <si>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</si>
  <si>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</si>
  <si>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</si>
  <si>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</si>
  <si>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</si>
  <si>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</si>
  <si>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</si>
  <si>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</si>
  <si>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</si>
  <si>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</si>
  <si>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</si>
  <si>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</si>
  <si>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</si>
  <si>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</si>
  <si>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</si>
  <si>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</si>
  <si>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</si>
  <si>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</si>
  <si>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</si>
  <si>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</si>
  <si>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</si>
  <si>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</si>
  <si>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</si>
  <si>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</si>
  <si>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</si>
  <si>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</si>
  <si>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</si>
  <si>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</si>
  <si>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</si>
  <si>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</si>
  <si>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</si>
  <si>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</si>
  <si>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</si>
  <si>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</si>
  <si>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</si>
  <si>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</si>
  <si>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</si>
  <si>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</si>
  <si>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</si>
  <si>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</si>
  <si>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</si>
  <si>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</si>
  <si>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</si>
  <si>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</si>
  <si>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</si>
  <si>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</si>
  <si>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</si>
  <si>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</si>
  <si>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</si>
  <si>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</si>
  <si>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</si>
  <si>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</si>
  <si>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</si>
  <si>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</si>
  <si>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</si>
  <si>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</si>
  <si>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</si>
  <si>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</si>
  <si>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</si>
  <si>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</si>
  <si>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</si>
  <si>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</si>
  <si>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</si>
  <si>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</si>
  <si>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</si>
  <si>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</si>
  <si>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</si>
  <si>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</si>
  <si>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</si>
  <si>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</si>
  <si>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</si>
  <si>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</si>
  <si>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</si>
  <si>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</si>
  <si>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</si>
  <si>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</si>
  <si>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</si>
  <si>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</si>
  <si>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</si>
  <si>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</si>
  <si>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</si>
  <si>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</si>
  <si>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</si>
  <si>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</si>
  <si>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</si>
  <si>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</si>
  <si>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</si>
  <si>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</si>
  <si>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</si>
  <si>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</si>
  <si>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</si>
  <si>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</si>
  <si>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</si>
  <si>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</si>
  <si>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</si>
  <si>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</si>
  <si>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</si>
  <si>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</si>
  <si>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</si>
  <si>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</si>
  <si>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</si>
  <si>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</si>
  <si>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</si>
  <si>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</si>
  <si>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</si>
  <si>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</si>
  <si>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</si>
  <si>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</si>
  <si>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</si>
  <si>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</si>
  <si>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</si>
  <si>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</si>
  <si>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</si>
  <si>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</si>
  <si>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</si>
  <si>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</si>
  <si>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</si>
  <si>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</si>
  <si>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</si>
  <si>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</si>
  <si>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</si>
  <si>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</si>
  <si>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</si>
  <si>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</si>
  <si>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</si>
  <si>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</si>
  <si>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</si>
  <si>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</si>
  <si>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</si>
  <si>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</si>
  <si>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</si>
  <si>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</si>
  <si>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</si>
  <si>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</si>
  <si>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</si>
  <si>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</si>
  <si>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</si>
  <si>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</si>
  <si>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</si>
  <si>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</si>
  <si>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</si>
  <si>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</si>
  <si>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</si>
  <si>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</si>
  <si>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</si>
  <si>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</si>
  <si>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</si>
  <si>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</si>
  <si>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</si>
  <si>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</si>
  <si>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</si>
  <si>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</si>
  <si>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</si>
  <si>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</si>
  <si>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</si>
  <si>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</si>
  <si>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</si>
  <si>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</si>
  <si>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</si>
  <si>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</si>
  <si>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</si>
  <si>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</si>
  <si>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</si>
  <si>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</si>
  <si>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</si>
  <si>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</si>
  <si>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</si>
  <si>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</si>
  <si>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</si>
  <si>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</si>
  <si>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</si>
  <si>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</si>
  <si>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</si>
  <si>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</si>
  <si>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</si>
  <si>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</si>
  <si>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</si>
  <si>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</si>
  <si>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</si>
  <si>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</si>
  <si>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</si>
  <si>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</si>
  <si>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</si>
  <si>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</si>
  <si>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</si>
  <si>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</si>
  <si>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</si>
  <si>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</si>
  <si>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</si>
  <si>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</si>
  <si>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</si>
  <si>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</si>
  <si>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</si>
  <si>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</si>
  <si>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</si>
  <si>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</si>
  <si>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</si>
  <si>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</si>
  <si>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</si>
  <si>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</si>
  <si>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</si>
  <si>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</si>
  <si>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</si>
  <si>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</si>
  <si>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</si>
  <si>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</si>
  <si>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</si>
  <si>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</si>
  <si>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</si>
  <si>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</si>
  <si>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</si>
  <si>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</si>
  <si>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</si>
  <si>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</si>
  <si>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</si>
  <si>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</si>
  <si>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</si>
  <si>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</si>
  <si>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</si>
  <si>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</si>
  <si>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</si>
  <si>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</si>
  <si>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</si>
  <si>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</si>
  <si>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</si>
  <si>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</si>
  <si>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</si>
  <si>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</si>
  <si>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</si>
  <si>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</si>
  <si>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</si>
  <si>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</si>
  <si>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</si>
  <si>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</si>
  <si>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</si>
  <si>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</si>
  <si>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</si>
  <si>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</si>
  <si>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</si>
  <si>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</si>
  <si>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</si>
  <si>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</si>
  <si>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</si>
  <si>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</si>
  <si>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</si>
  <si>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</si>
  <si>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</si>
  <si>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</si>
  <si>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</si>
  <si>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</si>
  <si>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</si>
  <si>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</si>
  <si>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</si>
  <si>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</si>
  <si>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</si>
  <si>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</si>
  <si>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</si>
  <si>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</si>
  <si>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</si>
  <si>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</si>
  <si>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</si>
  <si>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</si>
  <si>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</si>
  <si>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</si>
  <si>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</si>
  <si>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</si>
  <si>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</si>
  <si>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</si>
  <si>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</si>
  <si>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</si>
  <si>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</si>
  <si>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</si>
  <si>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</si>
  <si>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</si>
  <si>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</si>
  <si>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</si>
  <si>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</si>
  <si>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</si>
  <si>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</si>
  <si>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</si>
  <si>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</si>
  <si>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</si>
  <si>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</si>
  <si>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</si>
  <si>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</si>
  <si>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</si>
  <si>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</si>
  <si>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</si>
  <si>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</si>
  <si>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</si>
  <si>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</si>
  <si>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</si>
  <si>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</si>
  <si>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</si>
  <si>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</si>
  <si>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</si>
  <si>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</si>
  <si>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</si>
  <si>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</si>
  <si>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</si>
  <si>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</si>
  <si>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</si>
  <si>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</si>
  <si>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</si>
  <si>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</si>
  <si>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</si>
  <si>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</si>
  <si>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</si>
  <si>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</si>
  <si>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</si>
  <si>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</si>
  <si>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</si>
  <si>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</si>
  <si>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</si>
  <si>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</si>
  <si>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</si>
  <si>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</si>
  <si>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</si>
  <si>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</si>
  <si>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</si>
  <si>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</si>
  <si>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</si>
  <si>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</si>
  <si>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</si>
  <si>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</si>
  <si>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</si>
  <si>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</si>
  <si>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</si>
  <si>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</si>
  <si>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</si>
  <si>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</si>
  <si>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</si>
  <si>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</si>
  <si>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</si>
  <si>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</si>
  <si>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</si>
  <si>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</si>
  <si>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</si>
  <si>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</si>
  <si>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</si>
  <si>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</si>
  <si>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</si>
  <si>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</si>
  <si>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</si>
  <si>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</si>
  <si>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</si>
  <si>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</si>
  <si>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</si>
  <si>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</si>
  <si>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</si>
  <si>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</si>
  <si>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</si>
  <si>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</si>
  <si>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</si>
  <si>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</si>
  <si>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</si>
  <si>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</si>
  <si>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</si>
  <si>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</si>
  <si>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</si>
  <si>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</si>
  <si>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</si>
  <si>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</si>
  <si>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</si>
  <si>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</si>
  <si>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</si>
  <si>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</si>
  <si>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</si>
  <si>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</si>
  <si>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</si>
  <si>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</si>
  <si>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</si>
  <si>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</si>
  <si>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</si>
  <si>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</si>
  <si>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</si>
  <si>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</si>
  <si>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</si>
  <si>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</si>
  <si>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</si>
  <si>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</si>
  <si>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</si>
  <si>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</si>
  <si>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</si>
  <si>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</si>
  <si>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</si>
  <si>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</si>
  <si>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</si>
  <si>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</si>
  <si>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</si>
  <si>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</si>
  <si>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</si>
  <si>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</si>
  <si>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</si>
  <si>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</si>
  <si>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</si>
  <si>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</si>
  <si>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</si>
  <si>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</si>
  <si>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</si>
  <si>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</si>
  <si>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</si>
  <si>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</si>
  <si>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</si>
  <si>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</si>
  <si>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</si>
  <si>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</si>
  <si>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</si>
  <si>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</si>
  <si>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</si>
  <si>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</si>
  <si>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</si>
  <si>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</si>
  <si>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</si>
  <si>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</si>
  <si>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</si>
  <si>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</si>
  <si>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</si>
  <si>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</si>
  <si>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</si>
  <si>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</si>
  <si>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</si>
  <si>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</si>
  <si>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</si>
  <si>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</si>
  <si>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</si>
  <si>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</si>
  <si>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</si>
  <si>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</si>
  <si>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</si>
  <si>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</si>
  <si>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</si>
  <si>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</si>
  <si>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</si>
  <si>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</si>
  <si>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</si>
  <si>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</si>
  <si>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</si>
  <si>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</si>
  <si>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</si>
  <si>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</si>
  <si>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</si>
  <si>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</si>
  <si>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</si>
  <si>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</si>
  <si>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</si>
  <si>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</si>
  <si>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</si>
  <si>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</si>
  <si>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</si>
  <si>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</si>
  <si>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</si>
  <si>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</si>
  <si>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</si>
  <si>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</si>
  <si>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</si>
  <si>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</si>
  <si>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</si>
  <si>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</si>
  <si>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</si>
  <si>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</si>
  <si>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</si>
  <si>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</si>
  <si>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</si>
  <si>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</si>
  <si>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</si>
  <si>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</si>
  <si>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</si>
  <si>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</si>
  <si>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</si>
  <si>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</si>
  <si>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</si>
  <si>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</si>
  <si>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</si>
  <si>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</si>
  <si>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</si>
  <si>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</si>
  <si>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</si>
  <si>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</si>
  <si>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</si>
  <si>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</si>
  <si>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</si>
  <si>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</si>
  <si>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</si>
  <si>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</si>
  <si>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</si>
  <si>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</si>
  <si>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</si>
  <si>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</si>
  <si>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</si>
  <si>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</si>
  <si>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</si>
  <si>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</si>
  <si>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</si>
  <si>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</si>
  <si>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</si>
  <si>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</si>
  <si>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</si>
  <si>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</si>
  <si>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</si>
  <si>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</si>
  <si>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</si>
  <si>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</si>
  <si>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</si>
  <si>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</si>
  <si>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</si>
  <si>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</si>
  <si>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</si>
  <si>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</si>
  <si>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</si>
  <si>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</si>
  <si>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</si>
  <si>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</si>
  <si>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</si>
  <si>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</si>
  <si>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</si>
  <si>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</si>
  <si>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</si>
  <si>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</si>
  <si>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</si>
  <si>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</si>
  <si>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</si>
  <si>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</si>
  <si>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</si>
  <si>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</si>
  <si>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</si>
  <si>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</si>
  <si>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</si>
  <si>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</si>
  <si>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</si>
  <si>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</si>
  <si>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</si>
  <si>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</si>
  <si>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</si>
  <si>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</si>
  <si>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</si>
  <si>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</si>
  <si>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</si>
  <si>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</si>
  <si>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</si>
  <si>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</si>
  <si>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</si>
  <si>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</si>
  <si>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</si>
  <si>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</si>
  <si>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</si>
  <si>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</si>
  <si>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</si>
  <si>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</si>
  <si>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</si>
  <si>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</si>
  <si>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</si>
  <si>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</si>
  <si>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</si>
  <si>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</si>
  <si>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</si>
  <si>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</si>
  <si>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</si>
  <si>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</si>
  <si>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</si>
  <si>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</si>
  <si>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</si>
  <si>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</si>
  <si>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</si>
  <si>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</si>
  <si>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</si>
  <si>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</si>
  <si>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</si>
  <si>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</si>
  <si>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</si>
  <si>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</si>
  <si>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</si>
  <si>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</si>
  <si>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</si>
  <si>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</si>
  <si>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</si>
  <si>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</si>
  <si>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</si>
  <si>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</si>
  <si>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</si>
  <si>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</si>
  <si>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</si>
  <si>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</si>
  <si>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</si>
  <si>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</si>
  <si>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</si>
  <si>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</si>
  <si>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</si>
  <si>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</si>
  <si>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</si>
  <si>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</si>
  <si>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</si>
  <si>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</si>
  <si>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</si>
  <si>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</si>
  <si>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</si>
  <si>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</si>
  <si>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</si>
  <si>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</si>
  <si>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</si>
  <si>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</si>
  <si>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</si>
  <si>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</si>
  <si>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</si>
  <si>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</si>
  <si>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</si>
  <si>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</si>
  <si>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</si>
  <si>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</si>
  <si>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</si>
  <si>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</si>
  <si>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</si>
  <si>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</si>
  <si>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</si>
  <si>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</si>
  <si>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</si>
  <si>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</si>
  <si>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</si>
  <si>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</si>
  <si>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</si>
  <si>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</si>
  <si>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</si>
  <si>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</si>
  <si>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</si>
  <si>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</si>
  <si>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</si>
  <si>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</si>
  <si>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</si>
  <si>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</si>
  <si>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</si>
  <si>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</si>
  <si>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</si>
  <si>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</si>
  <si>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</si>
  <si>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</si>
  <si>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</si>
  <si>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</si>
  <si>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</si>
  <si>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</si>
  <si>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</si>
  <si>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</si>
  <si>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</si>
  <si>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</si>
  <si>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</si>
  <si>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</si>
  <si>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</si>
  <si>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</si>
  <si>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</si>
  <si>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</si>
  <si>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</si>
  <si>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</si>
  <si>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</si>
  <si>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</si>
  <si>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</si>
  <si>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</si>
  <si>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</si>
  <si>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</si>
  <si>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</si>
  <si>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</si>
  <si>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</si>
  <si>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</si>
  <si>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</si>
  <si>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</si>
  <si>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</si>
  <si>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</si>
  <si>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</si>
  <si>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</si>
  <si>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</si>
  <si>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</si>
  <si>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</si>
  <si>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</si>
  <si>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</si>
  <si>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</si>
  <si>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</si>
  <si>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</si>
  <si>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</si>
  <si>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</si>
  <si>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</si>
  <si>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</si>
  <si>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</si>
  <si>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</si>
  <si>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</si>
  <si>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</si>
  <si>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</si>
  <si>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</si>
  <si>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</si>
  <si>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</si>
  <si>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</si>
  <si>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</si>
  <si>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</si>
  <si>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</si>
  <si>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</si>
  <si>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</si>
  <si>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</si>
  <si>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</si>
  <si>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</si>
  <si>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</si>
  <si>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</si>
  <si>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</si>
  <si>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</si>
  <si>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</si>
  <si>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</si>
  <si>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</si>
  <si>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</si>
  <si>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</si>
  <si>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</si>
  <si>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</si>
  <si>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</si>
  <si>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</si>
  <si>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</si>
  <si>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</si>
  <si>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</si>
  <si>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</si>
  <si>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</si>
  <si>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</si>
  <si>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</si>
  <si>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</si>
  <si>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</si>
  <si>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</si>
  <si>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</si>
  <si>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</si>
  <si>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</si>
  <si>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</si>
  <si>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</si>
  <si>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</si>
  <si>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</si>
  <si>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</si>
  <si>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</si>
  <si>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</si>
  <si>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</si>
  <si>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</si>
  <si>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</si>
  <si>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</si>
  <si>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</si>
  <si>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</si>
  <si>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</si>
  <si>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</si>
  <si>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</si>
  <si>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</si>
  <si>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</si>
  <si>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</si>
  <si>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</si>
  <si>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</si>
  <si>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</si>
  <si>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</si>
  <si>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</si>
  <si>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</si>
  <si>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</si>
  <si>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</si>
  <si>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</si>
  <si>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</si>
  <si>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</si>
  <si>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</si>
  <si>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</si>
  <si>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</si>
  <si>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</si>
  <si>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</si>
  <si>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</si>
  <si>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</si>
  <si>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</si>
  <si>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</si>
  <si>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</si>
  <si>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</si>
  <si>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</si>
  <si>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</si>
  <si>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</si>
  <si>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</si>
  <si>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</si>
  <si>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</si>
  <si>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</si>
  <si>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</si>
  <si>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</si>
  <si>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</si>
  <si>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</si>
  <si>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</si>
  <si>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</si>
  <si>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</si>
  <si>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</si>
  <si>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</si>
  <si>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</si>
  <si>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</si>
  <si>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</si>
  <si>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</si>
  <si>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</si>
  <si>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</si>
  <si>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</si>
  <si>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</si>
  <si>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</si>
  <si>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</si>
  <si>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</si>
  <si>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</si>
  <si>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</si>
  <si>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</si>
  <si>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</si>
  <si>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</si>
  <si>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</si>
  <si>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</si>
  <si>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</si>
  <si>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</si>
  <si>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</si>
  <si>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</si>
  <si>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</si>
  <si>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</si>
  <si>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</si>
  <si>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</si>
  <si>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</si>
  <si>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</si>
  <si>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</si>
  <si>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</si>
  <si>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</si>
  <si>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</si>
  <si>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</si>
  <si>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</si>
  <si>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</si>
  <si>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</si>
  <si>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</si>
  <si>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</si>
  <si>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</si>
  <si>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</si>
  <si>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</si>
  <si>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</si>
  <si>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</si>
  <si>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</si>
  <si>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</si>
  <si>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</si>
  <si>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</si>
  <si>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</si>
  <si>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</si>
  <si>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</si>
  <si>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</si>
  <si>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</si>
  <si>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</si>
  <si>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</si>
  <si>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</si>
  <si>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</si>
  <si>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</si>
  <si>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</si>
  <si>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</si>
  <si>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</si>
  <si>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</si>
  <si>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</si>
  <si>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</si>
  <si>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</si>
  <si>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</si>
  <si>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</si>
  <si>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</si>
  <si>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</si>
  <si>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</si>
  <si>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</si>
  <si>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</si>
  <si>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</si>
  <si>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</si>
  <si>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</si>
  <si>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</si>
  <si>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</si>
  <si>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</si>
  <si>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</si>
  <si>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</si>
  <si>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</si>
  <si>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</si>
  <si>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</si>
  <si>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</si>
  <si>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</si>
  <si>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</si>
  <si>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</si>
  <si>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</si>
  <si>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</si>
  <si>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</si>
  <si>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</si>
  <si>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</si>
  <si>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</si>
  <si>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</si>
  <si>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</si>
  <si>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</si>
  <si>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</si>
  <si>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</si>
  <si>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</si>
  <si>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</si>
  <si>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</si>
  <si>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</si>
  <si>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</si>
  <si>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</si>
  <si>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</si>
  <si>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</si>
  <si>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</si>
  <si>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</si>
  <si>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</si>
  <si>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</si>
  <si>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</si>
  <si>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</si>
  <si>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</si>
  <si>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</si>
  <si>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</si>
  <si>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</si>
  <si>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</si>
  <si>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</si>
  <si>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</si>
  <si>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</si>
  <si>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</si>
  <si>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</si>
  <si>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</si>
  <si>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</si>
  <si>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</si>
  <si>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</si>
  <si>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</si>
  <si>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</si>
  <si>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</si>
  <si>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</si>
  <si>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</si>
  <si>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</si>
  <si>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</si>
  <si>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</si>
  <si>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</si>
  <si>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</si>
  <si>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</si>
  <si>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</si>
  <si>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</si>
  <si>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</si>
  <si>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</si>
  <si>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</si>
  <si>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</si>
  <si>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</si>
  <si>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</si>
  <si>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</si>
  <si>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</si>
  <si>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</si>
  <si>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</si>
  <si>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</si>
  <si>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</si>
  <si>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</si>
  <si>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</si>
  <si>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</si>
  <si>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</si>
  <si>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</si>
  <si>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</si>
  <si>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</si>
  <si>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</si>
  <si>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</si>
  <si>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</si>
  <si>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</si>
  <si>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</si>
  <si>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</si>
  <si>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</si>
  <si>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</si>
  <si>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</si>
  <si>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</si>
  <si>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</si>
  <si>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</si>
  <si>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</si>
  <si>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</si>
  <si>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</si>
  <si>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</si>
  <si>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</si>
  <si>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</si>
  <si>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</si>
  <si>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</si>
  <si>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</si>
  <si>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</si>
  <si>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</si>
  <si>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</si>
  <si>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</si>
  <si>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</si>
  <si>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</si>
  <si>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</si>
  <si>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</si>
  <si>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</si>
  <si>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</si>
  <si>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</si>
  <si>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</si>
  <si>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</si>
  <si>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</si>
  <si>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</si>
  <si>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</si>
  <si>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</si>
  <si>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</si>
  <si>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</si>
  <si>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</si>
  <si>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</si>
  <si>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</si>
  <si>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</si>
  <si>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</si>
  <si>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</si>
  <si>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</si>
  <si>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</si>
  <si>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</si>
  <si>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</si>
  <si>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</si>
  <si>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</si>
  <si>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</si>
  <si>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</si>
  <si>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</si>
  <si>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</si>
  <si>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</si>
  <si>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</si>
  <si>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</si>
  <si>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</si>
  <si>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</si>
  <si>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</si>
  <si>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</si>
  <si>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</si>
  <si>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</si>
  <si>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</si>
  <si>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</si>
  <si>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</si>
  <si>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</si>
  <si>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</si>
  <si>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</si>
  <si>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</si>
  <si>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</si>
  <si>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</si>
  <si>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</si>
  <si>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</si>
  <si>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</si>
  <si>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</si>
  <si>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</si>
  <si>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</si>
  <si>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</si>
  <si>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</si>
  <si>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</si>
  <si>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</si>
  <si>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</si>
  <si>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</si>
  <si>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</si>
  <si>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</si>
  <si>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</si>
  <si>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</si>
  <si>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</si>
  <si>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</si>
  <si>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</si>
  <si>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</si>
  <si>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</si>
  <si>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</si>
  <si>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</si>
  <si>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</si>
  <si>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</si>
  <si>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</si>
  <si>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</si>
  <si>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</si>
  <si>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</si>
  <si>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</si>
  <si>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</si>
  <si>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</si>
  <si>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</si>
  <si>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</si>
  <si>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</si>
  <si>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</si>
  <si>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</si>
  <si>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</si>
  <si>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</si>
  <si>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</si>
  <si>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</si>
  <si>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</si>
  <si>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</si>
  <si>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</si>
  <si>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</si>
  <si>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</si>
  <si>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</si>
  <si>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</si>
  <si>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</si>
  <si>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</si>
  <si>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</si>
  <si>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</si>
  <si>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</si>
  <si>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</si>
  <si>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</si>
  <si>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</si>
  <si>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</si>
  <si>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</si>
  <si>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</si>
  <si>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</si>
  <si>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</si>
  <si>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</si>
  <si>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</si>
  <si>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</si>
  <si>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</si>
  <si>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</si>
  <si>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</si>
  <si>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</si>
  <si>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</si>
  <si>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</si>
  <si>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</si>
  <si>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</si>
  <si>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</si>
  <si>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</si>
  <si>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</si>
  <si>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</si>
  <si>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</si>
  <si>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</si>
  <si>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</si>
  <si>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</si>
  <si>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</si>
  <si>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</si>
  <si>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</si>
  <si>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</si>
  <si>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</si>
  <si>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</si>
  <si>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</si>
  <si>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</si>
  <si>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</si>
  <si>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</si>
  <si>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</si>
  <si>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</si>
  <si>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</si>
  <si>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</si>
  <si>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</si>
  <si>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</si>
  <si>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</si>
  <si>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</si>
  <si>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</si>
  <si>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</si>
  <si>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</si>
  <si>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</si>
  <si>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</si>
  <si>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</si>
  <si>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</si>
  <si>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</si>
  <si>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</si>
  <si>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</si>
  <si>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</si>
  <si>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</si>
  <si>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</si>
  <si>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</si>
  <si>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</si>
  <si>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</si>
  <si>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</si>
  <si>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</si>
  <si>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</si>
  <si>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</si>
  <si>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</si>
  <si>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</si>
  <si>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</si>
  <si>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</si>
  <si>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</si>
  <si>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</si>
  <si>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</si>
  <si>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</si>
  <si>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</si>
  <si>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</si>
  <si>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</si>
  <si>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</si>
  <si>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</si>
  <si>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</si>
  <si>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</si>
  <si>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</si>
  <si>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</si>
  <si>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</si>
  <si>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</si>
  <si>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</si>
  <si>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</si>
  <si>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</si>
  <si>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</si>
  <si>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</si>
  <si>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</si>
  <si>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</si>
  <si>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</si>
  <si>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</si>
  <si>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</si>
  <si>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</si>
  <si>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</si>
  <si>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</si>
  <si>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</si>
  <si>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</si>
  <si>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</si>
  <si>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</si>
  <si>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</si>
  <si>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</si>
  <si>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</si>
  <si>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</si>
  <si>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</si>
  <si>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</si>
  <si>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</si>
  <si>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</si>
  <si>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</si>
  <si>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</si>
  <si>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</si>
  <si>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</si>
  <si>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</si>
  <si>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</si>
  <si>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</si>
  <si>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</si>
  <si>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</si>
  <si>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</si>
  <si>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</si>
  <si>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</si>
  <si>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</si>
  <si>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</si>
  <si>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</si>
  <si>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</si>
  <si>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</si>
  <si>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</si>
  <si>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</si>
  <si>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</si>
  <si>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</si>
  <si>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</si>
  <si>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</si>
  <si>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</si>
  <si>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</si>
  <si>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</si>
  <si>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</si>
  <si>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</si>
  <si>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</si>
  <si>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</si>
  <si>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</si>
  <si>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</si>
  <si>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</si>
  <si>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</si>
  <si>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</si>
  <si>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</si>
  <si>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</si>
  <si>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</si>
  <si>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</si>
  <si>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</si>
  <si>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</si>
  <si>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</si>
  <si>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</si>
  <si>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</si>
  <si>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</si>
  <si>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</si>
  <si>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</si>
  <si>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</si>
  <si>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</si>
  <si>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</si>
  <si>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</si>
  <si>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</si>
  <si>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</si>
  <si>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</si>
  <si>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</si>
  <si>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</si>
  <si>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</si>
  <si>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</si>
  <si>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</si>
  <si>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</si>
  <si>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</si>
  <si>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</si>
  <si>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</si>
  <si>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</si>
  <si>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</si>
  <si>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</si>
  <si>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</si>
  <si>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</si>
  <si>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</si>
  <si>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</si>
  <si>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</si>
  <si>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</si>
  <si>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</si>
  <si>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</si>
  <si>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</si>
  <si>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</si>
  <si>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</si>
  <si>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</si>
  <si>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</si>
  <si>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</si>
  <si>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</si>
  <si>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</si>
  <si>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</si>
  <si>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</si>
  <si>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</si>
  <si>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</si>
  <si>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</si>
  <si>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</si>
  <si>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</si>
  <si>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</si>
  <si>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</si>
  <si>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</si>
  <si>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</si>
  <si>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</si>
  <si>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</si>
  <si>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</si>
  <si>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</si>
  <si>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</si>
  <si>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</si>
  <si>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</si>
  <si>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</si>
  <si>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</si>
  <si>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</si>
  <si>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</si>
  <si>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</si>
  <si>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</si>
  <si>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</si>
  <si>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</si>
  <si>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</si>
  <si>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</si>
  <si>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</si>
  <si>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</si>
  <si>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</si>
  <si>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</si>
  <si>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</si>
  <si>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</si>
  <si>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</si>
  <si>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</si>
  <si>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</si>
  <si>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</si>
  <si>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</si>
  <si>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</si>
  <si>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</si>
  <si>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</si>
  <si>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</si>
  <si>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</si>
  <si>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</si>
  <si>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</si>
  <si>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</si>
  <si>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</si>
  <si>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</si>
  <si>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</si>
  <si>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</si>
  <si>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</si>
  <si>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</si>
  <si>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</si>
  <si>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</si>
  <si>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</si>
  <si>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</si>
  <si>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</si>
  <si>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</si>
  <si>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</si>
  <si>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</si>
  <si>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</si>
  <si>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</si>
  <si>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</si>
  <si>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</si>
  <si>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</si>
  <si>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</si>
  <si>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</si>
  <si>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</si>
  <si>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</si>
  <si>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</si>
  <si>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</si>
  <si>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</si>
  <si>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</si>
  <si>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</si>
  <si>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</si>
  <si>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</si>
  <si>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</si>
  <si>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</si>
  <si>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</si>
  <si>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</si>
  <si>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</si>
  <si>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</si>
  <si>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</si>
  <si>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</si>
  <si>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</si>
  <si>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</si>
  <si>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</si>
  <si>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</si>
  <si>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</si>
  <si>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</si>
  <si>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</si>
  <si>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</si>
  <si>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</si>
  <si>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</si>
  <si>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</si>
  <si>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</si>
  <si>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</si>
  <si>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</si>
  <si>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</si>
  <si>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</si>
  <si>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</si>
  <si>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</si>
  <si>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</si>
  <si>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</si>
  <si>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</si>
  <si>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</si>
  <si>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</si>
  <si>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</si>
  <si>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</si>
  <si>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</si>
  <si>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</si>
  <si>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</si>
  <si>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</si>
  <si>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</si>
  <si>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</si>
  <si>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</si>
  <si>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</si>
  <si>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</si>
  <si>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</si>
  <si>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</si>
  <si>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</si>
  <si>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</si>
  <si>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</si>
  <si>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</si>
  <si>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</si>
  <si>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</si>
  <si>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</si>
  <si>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</si>
  <si>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</si>
  <si>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</si>
  <si>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</si>
  <si>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</si>
  <si>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</si>
  <si>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</si>
  <si>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</si>
  <si>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</si>
  <si>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</si>
  <si>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</si>
  <si>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</si>
  <si>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</si>
  <si>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</si>
  <si>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</si>
  <si>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</si>
  <si>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</si>
  <si>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</si>
  <si>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</si>
  <si>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</si>
  <si>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</si>
  <si>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</si>
  <si>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</si>
  <si>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</si>
  <si>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</si>
  <si>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</si>
  <si>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</si>
  <si>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</si>
  <si>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</si>
  <si>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</si>
  <si>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</si>
  <si>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</si>
  <si>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</si>
  <si>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</si>
  <si>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</si>
  <si>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</si>
  <si>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</si>
  <si>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</si>
  <si>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</si>
  <si>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</si>
  <si>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</si>
  <si>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</si>
  <si>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</si>
  <si>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</si>
  <si>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</si>
  <si>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</si>
  <si>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</si>
  <si>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</si>
  <si>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</si>
  <si>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</si>
  <si>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</si>
  <si>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</si>
  <si>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</si>
  <si>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</si>
  <si>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</si>
  <si>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</si>
  <si>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</si>
  <si>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</si>
  <si>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</si>
  <si>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</si>
  <si>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</si>
  <si>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</si>
  <si>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</si>
  <si>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</si>
  <si>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</si>
  <si>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</si>
  <si>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</si>
  <si>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</si>
  <si>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</si>
  <si>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</si>
  <si>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</si>
  <si>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</si>
  <si>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</si>
  <si>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</si>
  <si>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</si>
  <si>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</si>
  <si>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</si>
  <si>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</si>
  <si>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</si>
  <si>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</si>
  <si>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</si>
  <si>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</si>
  <si>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</si>
  <si>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</si>
  <si>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</si>
  <si>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</si>
  <si>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</si>
  <si>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</si>
  <si>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</si>
  <si>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</si>
  <si>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</si>
  <si>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</si>
  <si>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</si>
  <si>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</si>
  <si>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</si>
  <si>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</si>
  <si>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</si>
  <si>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</si>
  <si>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</si>
  <si>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</si>
  <si>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</si>
  <si>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</si>
  <si>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</si>
  <si>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</si>
  <si>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</si>
  <si>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</si>
  <si>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</si>
  <si>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</si>
  <si>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</si>
  <si>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</si>
  <si>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</si>
  <si>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</si>
  <si>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</si>
  <si>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</si>
  <si>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</si>
  <si>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</si>
  <si>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</si>
  <si>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</si>
  <si>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</si>
  <si>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</si>
  <si>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</si>
  <si>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</si>
  <si>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</si>
  <si>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</si>
  <si>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</si>
  <si>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</si>
  <si>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</si>
  <si>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</si>
  <si>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</si>
  <si>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</si>
  <si>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</si>
  <si>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</si>
  <si>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</si>
  <si>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</si>
  <si>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</si>
  <si>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</si>
  <si>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</si>
  <si>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</si>
  <si>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</si>
  <si>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</si>
  <si>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</si>
  <si>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</si>
  <si>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</si>
  <si>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</si>
  <si>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</si>
  <si>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</si>
  <si>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</si>
  <si>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</si>
  <si>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</si>
  <si>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</si>
  <si>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</si>
  <si>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</si>
  <si>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</si>
  <si>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</si>
  <si>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</si>
  <si>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</si>
  <si>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</si>
  <si>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</si>
  <si>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</si>
  <si>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</si>
  <si>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</si>
  <si>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</si>
  <si>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</si>
  <si>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</si>
  <si>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</si>
  <si>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</si>
  <si>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</si>
  <si>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</si>
  <si>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</si>
  <si>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</si>
  <si>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</si>
  <si>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</si>
  <si>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</si>
  <si>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</si>
  <si>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</si>
  <si>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</si>
  <si>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</si>
  <si>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</si>
  <si>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</si>
  <si>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</si>
  <si>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</si>
  <si>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</si>
  <si>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</si>
  <si>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</si>
  <si>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</si>
  <si>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</si>
  <si>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</si>
  <si>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</si>
  <si>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</si>
  <si>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</si>
  <si>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</si>
  <si>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</si>
  <si>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</si>
  <si>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</si>
  <si>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</si>
  <si>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</si>
  <si>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</si>
  <si>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</si>
  <si>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</si>
  <si>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</si>
  <si>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</si>
  <si>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</si>
  <si>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</si>
  <si>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</si>
  <si>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</si>
  <si>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</si>
  <si>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</si>
  <si>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</si>
  <si>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</si>
  <si>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</si>
  <si>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</si>
  <si>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</si>
  <si>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</si>
  <si>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</si>
  <si>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</si>
  <si>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</si>
  <si>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</si>
  <si>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</si>
  <si>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</si>
  <si>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</si>
  <si>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</si>
  <si>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</si>
  <si>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</si>
  <si>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</si>
  <si>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</si>
  <si>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</si>
  <si>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</si>
  <si>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</si>
  <si>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</si>
  <si>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</si>
  <si>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</si>
  <si>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</si>
  <si>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</si>
  <si>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</si>
  <si>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</si>
  <si>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</si>
  <si>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</si>
  <si>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</si>
  <si>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</si>
  <si>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</si>
  <si>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</si>
  <si>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</si>
  <si>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</si>
  <si>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</si>
  <si>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</si>
  <si>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</si>
  <si>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</si>
  <si>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</si>
  <si>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</si>
  <si>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</si>
  <si>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</si>
  <si>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</si>
  <si>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</si>
  <si>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</si>
  <si>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</si>
  <si>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</si>
  <si>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</si>
  <si>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</si>
  <si>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</si>
  <si>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</si>
  <si>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</si>
  <si>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</si>
  <si>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</si>
  <si>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</si>
  <si>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</si>
  <si>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</si>
  <si>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</si>
  <si>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</si>
  <si>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</si>
  <si>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</si>
  <si>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</si>
  <si>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</si>
  <si>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</si>
  <si>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</si>
  <si>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</si>
  <si>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</si>
  <si>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</si>
  <si>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</si>
  <si>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</si>
  <si>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</si>
  <si>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</si>
  <si>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</si>
  <si>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</si>
  <si>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</si>
  <si>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</si>
  <si>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</si>
  <si>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</si>
  <si>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</si>
  <si>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</si>
  <si>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</si>
  <si>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</si>
  <si>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</si>
  <si>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</si>
  <si>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</si>
  <si>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</si>
  <si>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</si>
  <si>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</si>
  <si>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</si>
  <si>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</si>
  <si>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</si>
  <si>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</si>
  <si>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</si>
  <si>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</si>
  <si>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</si>
  <si>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</si>
  <si>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</si>
  <si>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</si>
  <si>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</si>
  <si>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</si>
  <si>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</si>
  <si>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</si>
  <si>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</si>
  <si>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</si>
  <si>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</si>
  <si>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</si>
  <si>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</si>
  <si>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</si>
  <si>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</si>
  <si>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</si>
  <si>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</si>
  <si>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</si>
  <si>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</si>
  <si>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</si>
  <si>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</si>
  <si>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</si>
  <si>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</si>
  <si>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</si>
  <si>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</si>
  <si>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</si>
  <si>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</si>
  <si>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</si>
  <si>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</si>
  <si>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</si>
  <si>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</si>
  <si>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</si>
  <si>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</si>
  <si>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</si>
  <si>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</si>
  <si>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</si>
  <si>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</si>
  <si>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</si>
  <si>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</si>
  <si>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</si>
  <si>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</si>
  <si>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</si>
  <si>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</si>
  <si>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</si>
  <si>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</si>
  <si>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</si>
  <si>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</si>
  <si>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</si>
  <si>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</si>
  <si>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</si>
  <si>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</si>
  <si>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</si>
  <si>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</si>
  <si>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</si>
  <si>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</si>
  <si>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</si>
  <si>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</si>
  <si>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</si>
  <si>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</si>
  <si>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</si>
  <si>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</si>
  <si>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</si>
  <si>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</si>
  <si>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</si>
  <si>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</si>
  <si>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</si>
  <si>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</si>
  <si>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</si>
  <si>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</si>
  <si>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</si>
  <si>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</si>
  <si>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</si>
  <si>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</si>
  <si>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</si>
  <si>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</si>
  <si>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</si>
  <si>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</si>
  <si>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</si>
  <si>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</si>
  <si>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</si>
  <si>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</si>
  <si>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</si>
  <si>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</si>
  <si>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</si>
  <si>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</si>
  <si>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</si>
  <si>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</si>
  <si>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</si>
  <si>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</si>
  <si>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</si>
  <si>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</si>
  <si>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</si>
  <si>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</si>
  <si>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</si>
  <si>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</si>
  <si>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</si>
  <si>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</si>
  <si>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</si>
  <si>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</si>
  <si>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</si>
  <si>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</si>
  <si>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</si>
  <si>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</si>
  <si>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</si>
  <si>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</si>
  <si>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</si>
  <si>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</si>
  <si>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</si>
  <si>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</si>
  <si>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</si>
  <si>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</si>
  <si>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</si>
  <si>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</si>
  <si>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</si>
  <si>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</si>
  <si>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</si>
  <si>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</si>
  <si>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</si>
  <si>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</si>
  <si>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</si>
  <si>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</si>
  <si>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</si>
  <si>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</si>
  <si>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</si>
  <si>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</si>
  <si>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</si>
  <si>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</si>
  <si>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</si>
  <si>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</si>
  <si>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</si>
  <si>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</si>
  <si>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</si>
  <si>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</si>
  <si>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</si>
  <si>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</si>
  <si>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</si>
  <si>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</si>
  <si>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</si>
  <si>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</si>
  <si>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</si>
  <si>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</si>
  <si>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</si>
  <si>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</si>
  <si>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</si>
  <si>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</si>
  <si>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</si>
  <si>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</si>
  <si>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</si>
  <si>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</si>
  <si>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</si>
  <si>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</si>
  <si>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</si>
  <si>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</si>
  <si>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</si>
  <si>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</si>
  <si>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</si>
  <si>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</si>
  <si>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</si>
  <si>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</si>
  <si>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</si>
  <si>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</si>
  <si>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</si>
  <si>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</si>
  <si>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</si>
  <si>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</si>
  <si>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</si>
  <si>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</si>
  <si>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</si>
  <si>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</si>
  <si>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</si>
  <si>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</si>
  <si>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</si>
  <si>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</si>
  <si>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</si>
  <si>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</si>
  <si>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</si>
  <si>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</si>
  <si>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</si>
  <si>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</si>
  <si>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</si>
  <si>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</si>
  <si>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</si>
  <si>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</si>
  <si>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</si>
  <si>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</si>
  <si>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</si>
  <si>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</si>
  <si>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</si>
  <si>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</si>
  <si>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</si>
  <si>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</si>
  <si>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</si>
  <si>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</si>
  <si>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</si>
  <si>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</si>
  <si>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</si>
  <si>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</si>
  <si>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</si>
  <si>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</si>
  <si>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</si>
  <si>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</si>
  <si>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</si>
  <si>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</si>
  <si>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</si>
  <si>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</si>
  <si>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</si>
  <si>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</si>
  <si>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</si>
  <si>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</si>
  <si>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</si>
  <si>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</si>
  <si>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</si>
  <si>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</si>
  <si>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</si>
  <si>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</si>
  <si>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</si>
  <si>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</si>
  <si>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</si>
  <si>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</si>
  <si>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</si>
  <si>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</si>
  <si>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</si>
  <si>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</si>
  <si>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</si>
  <si>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</si>
  <si>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</si>
  <si>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</si>
  <si>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</si>
  <si>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</si>
  <si>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</si>
  <si>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</si>
  <si>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</si>
  <si>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</si>
  <si>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</si>
  <si>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</si>
  <si>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</si>
  <si>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</si>
  <si>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</si>
  <si>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</si>
  <si>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</si>
  <si>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</si>
  <si>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</si>
  <si>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</si>
  <si>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</si>
  <si>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</si>
  <si>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</si>
  <si>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</si>
  <si>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</si>
  <si>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</si>
  <si>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</si>
  <si>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</si>
  <si>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</si>
  <si>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</si>
  <si>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</si>
  <si>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</si>
  <si>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</si>
  <si>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</si>
  <si>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</si>
  <si>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</si>
  <si>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</si>
  <si>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</si>
  <si>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</si>
  <si>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</si>
  <si>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</si>
  <si>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</si>
  <si>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</si>
  <si>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</si>
  <si>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</si>
  <si>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</si>
  <si>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</si>
  <si>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</si>
  <si>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</si>
  <si>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</si>
  <si>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</si>
  <si>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</si>
  <si>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</si>
  <si>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</si>
  <si>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</si>
  <si>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</si>
  <si>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</si>
  <si>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</si>
  <si>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</si>
  <si>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</si>
  <si>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</si>
  <si>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</si>
  <si>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</si>
  <si>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</si>
  <si>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</si>
  <si>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</si>
  <si>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</si>
  <si>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</si>
  <si>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</si>
  <si>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</si>
  <si>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</si>
  <si>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</si>
  <si>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</si>
  <si>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</si>
  <si>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</si>
  <si>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</si>
  <si>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</si>
  <si>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</si>
  <si>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</si>
  <si>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</si>
  <si>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</si>
  <si>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</si>
  <si>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</si>
  <si>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</si>
  <si>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</si>
  <si>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</si>
  <si>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</si>
  <si>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</si>
  <si>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</si>
  <si>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</si>
  <si>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</si>
  <si>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</si>
  <si>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</si>
  <si>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</si>
  <si>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</si>
  <si>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</si>
  <si>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</si>
  <si>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</si>
  <si>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</si>
  <si>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</si>
  <si>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</si>
  <si>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</si>
  <si>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</si>
  <si>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</si>
  <si>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</si>
  <si>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</si>
  <si>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</si>
  <si>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</si>
  <si>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</si>
  <si>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</si>
  <si>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</si>
  <si>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</si>
  <si>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</si>
  <si>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</si>
  <si>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</si>
  <si>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</si>
  <si>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</si>
  <si>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</si>
  <si>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</si>
  <si>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</si>
  <si>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</si>
  <si>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</si>
  <si>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</si>
  <si>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</si>
  <si>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</si>
  <si>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</si>
  <si>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</si>
  <si>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</si>
  <si>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</si>
  <si>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</si>
  <si>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</si>
  <si>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</si>
  <si>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</si>
  <si>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</si>
  <si>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</si>
  <si>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</si>
  <si>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</si>
  <si>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</si>
  <si>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</si>
  <si>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</si>
  <si>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</si>
  <si>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</si>
  <si>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</si>
  <si>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</si>
  <si>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</si>
  <si>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</si>
  <si>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</si>
  <si>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</si>
  <si>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</si>
  <si>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</si>
  <si>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</si>
  <si>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</si>
  <si>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</si>
  <si>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</si>
  <si>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</si>
  <si>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</si>
  <si>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</si>
  <si>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</si>
  <si>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</si>
  <si>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</si>
  <si>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</si>
  <si>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</si>
  <si>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</si>
  <si>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</si>
  <si>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</si>
  <si>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</si>
  <si>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</si>
  <si>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</si>
  <si>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</si>
  <si>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</si>
  <si>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</si>
  <si>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</si>
  <si>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</si>
  <si>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</si>
  <si>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</si>
  <si>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</si>
  <si>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</si>
  <si>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</si>
  <si>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</si>
  <si>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</si>
  <si>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</si>
  <si>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</si>
  <si>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</si>
  <si>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</si>
  <si>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</si>
  <si>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</si>
  <si>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</si>
  <si>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</si>
  <si>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</si>
  <si>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</si>
  <si>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</si>
  <si>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</si>
  <si>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</si>
  <si>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</si>
  <si>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</si>
  <si>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</si>
  <si>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</si>
  <si>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</si>
  <si>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</si>
  <si>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</si>
  <si>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</si>
  <si>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</si>
  <si>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</si>
  <si>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</si>
  <si>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</si>
  <si>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</si>
  <si>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</si>
  <si>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</si>
  <si>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</si>
  <si>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</si>
  <si>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</si>
  <si>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</si>
  <si>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</si>
  <si>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</si>
  <si>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</si>
  <si>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</si>
  <si>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</si>
  <si>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</si>
  <si>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</si>
  <si>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</si>
  <si>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</si>
  <si>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</si>
  <si>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</si>
  <si>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</si>
  <si>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</si>
  <si>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</si>
  <si>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</si>
  <si>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</si>
  <si>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</si>
  <si>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</si>
  <si>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</si>
  <si>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</si>
  <si>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</si>
  <si>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</si>
  <si>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</si>
  <si>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</si>
  <si>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</si>
  <si>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</si>
  <si>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</si>
  <si>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</si>
  <si>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</si>
  <si>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</si>
  <si>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</si>
  <si>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</si>
  <si>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</si>
  <si>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</si>
  <si>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</si>
  <si>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</si>
  <si>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</si>
  <si>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</si>
  <si>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</si>
  <si>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</si>
  <si>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</si>
  <si>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</si>
  <si>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</si>
  <si>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</si>
  <si>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</si>
  <si>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</si>
  <si>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</si>
  <si>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</si>
  <si>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</si>
  <si>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</si>
  <si>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</si>
  <si>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</si>
  <si>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</si>
  <si>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</si>
  <si>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</si>
  <si>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</si>
  <si>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</si>
  <si>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</si>
  <si>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</si>
  <si>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</si>
  <si>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</si>
  <si>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</si>
  <si>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</si>
  <si>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</si>
  <si>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</si>
  <si>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</si>
  <si>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</si>
  <si>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</si>
  <si>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</si>
  <si>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</si>
  <si>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</si>
  <si>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</si>
  <si>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</si>
  <si>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</si>
  <si>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</si>
  <si>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</si>
  <si>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</si>
  <si>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</si>
  <si>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</si>
  <si>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</si>
  <si>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</si>
  <si>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</si>
  <si>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</si>
  <si>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</si>
  <si>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</si>
  <si>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</si>
  <si>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</si>
  <si>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</si>
  <si>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</si>
  <si>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</si>
  <si>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</si>
  <si>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</si>
  <si>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</si>
  <si>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</si>
  <si>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</si>
  <si>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</si>
  <si>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</si>
  <si>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</si>
  <si>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</si>
  <si>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</si>
  <si>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</si>
  <si>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</si>
  <si>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</si>
  <si>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</si>
  <si>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</si>
  <si>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</si>
  <si>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</si>
  <si>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</si>
  <si>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</si>
  <si>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</si>
  <si>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</si>
  <si>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</si>
  <si>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</si>
  <si>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</si>
  <si>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</si>
  <si>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</si>
  <si>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</si>
  <si>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</si>
  <si>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</si>
  <si>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</si>
  <si>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</si>
  <si>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</si>
  <si>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</si>
  <si>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</si>
  <si>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</si>
  <si>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</si>
  <si>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</si>
  <si>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</si>
  <si>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</si>
  <si>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</si>
  <si>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</si>
  <si>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</si>
  <si>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</si>
  <si>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</si>
  <si>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</si>
  <si>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</si>
  <si>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</si>
  <si>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</si>
  <si>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</si>
  <si>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</si>
  <si>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</si>
  <si>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</si>
  <si>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</si>
  <si>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</si>
  <si>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</si>
  <si>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</si>
  <si>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</si>
  <si>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</si>
  <si>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</si>
  <si>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</si>
  <si>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</si>
  <si>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</si>
  <si>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</si>
  <si>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</si>
  <si>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</si>
  <si>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</si>
  <si>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</si>
  <si>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</si>
  <si>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</si>
  <si>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</si>
  <si>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</si>
  <si>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</si>
  <si>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</si>
  <si>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</si>
  <si>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</si>
  <si>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</si>
  <si>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</si>
  <si>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</si>
  <si>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</si>
  <si>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</si>
  <si>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</si>
  <si>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</si>
  <si>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</si>
  <si>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</si>
  <si>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</si>
  <si>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</si>
  <si>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</si>
  <si>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</si>
  <si>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</si>
  <si>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</si>
  <si>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</si>
  <si>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</si>
  <si>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</si>
  <si>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</si>
  <si>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</si>
  <si>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</si>
  <si>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</si>
  <si>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</si>
  <si>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</si>
  <si>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</si>
  <si>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</si>
  <si>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</si>
  <si>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</si>
  <si>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</si>
  <si>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</si>
  <si>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</si>
  <si>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</si>
  <si>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</si>
  <si>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</si>
  <si>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</si>
  <si>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</si>
  <si>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</si>
  <si>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</si>
  <si>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</si>
  <si>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</si>
  <si>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</si>
  <si>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</si>
  <si>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</si>
  <si>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</si>
  <si>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</si>
  <si>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</si>
  <si>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</si>
  <si>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</si>
  <si>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</si>
  <si>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</si>
  <si>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</si>
  <si>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</si>
  <si>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</si>
  <si>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</si>
  <si>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</si>
  <si>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</si>
  <si>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</si>
  <si>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</si>
  <si>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</si>
  <si>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</si>
  <si>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</si>
  <si>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</si>
  <si>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</si>
  <si>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</si>
  <si>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</si>
  <si>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</si>
  <si>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</si>
  <si>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</si>
  <si>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</si>
  <si>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</si>
  <si>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</si>
  <si>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</si>
  <si>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</si>
  <si>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</si>
  <si>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</si>
  <si>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</si>
  <si>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</si>
  <si>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</si>
  <si>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</si>
  <si>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</si>
  <si>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</si>
  <si>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</si>
  <si>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</si>
  <si>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</si>
  <si>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</si>
  <si>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</si>
  <si>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</si>
  <si>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</si>
  <si>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</si>
  <si>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</si>
  <si>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</si>
  <si>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</si>
  <si>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</si>
  <si>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</si>
  <si>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</si>
  <si>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</si>
  <si>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</si>
  <si>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</si>
  <si>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</si>
  <si>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</si>
  <si>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</si>
  <si>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</si>
  <si>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</si>
  <si>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</si>
  <si>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</si>
  <si>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</si>
  <si>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</si>
  <si>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</si>
  <si>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</si>
  <si>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</si>
  <si>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</si>
  <si>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</si>
  <si>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</si>
  <si>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</si>
  <si>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</si>
  <si>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</si>
  <si>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</si>
  <si>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</si>
  <si>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</si>
  <si>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</si>
  <si>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</si>
  <si>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</si>
  <si>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</si>
  <si>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</si>
  <si>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</si>
  <si>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</si>
  <si>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</si>
  <si>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</si>
  <si>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</si>
  <si>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</si>
  <si>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</si>
  <si>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</si>
  <si>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</si>
  <si>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</si>
  <si>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</si>
  <si>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</si>
  <si>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</si>
  <si>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</si>
  <si>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</si>
  <si>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</si>
  <si>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</si>
  <si>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</si>
  <si>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</si>
  <si>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</si>
  <si>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</si>
  <si>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</si>
  <si>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</si>
  <si>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</si>
  <si>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</si>
  <si>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</si>
  <si>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</si>
  <si>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</si>
  <si>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</si>
  <si>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</si>
  <si>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</si>
  <si>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</si>
  <si>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</si>
  <si>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</si>
  <si>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</si>
  <si>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</si>
  <si>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</si>
  <si>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</si>
  <si>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</si>
  <si>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</si>
  <si>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</si>
  <si>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</si>
  <si>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</si>
  <si>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</si>
  <si>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</si>
  <si>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</si>
  <si>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</si>
  <si>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</si>
  <si>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</si>
  <si>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</si>
  <si>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</si>
  <si>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</si>
  <si>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</si>
  <si>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</si>
  <si>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</si>
  <si>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</si>
  <si>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</si>
  <si>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</si>
  <si>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</si>
  <si>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</si>
  <si>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</si>
  <si>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</si>
  <si>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</si>
  <si>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</si>
  <si>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</si>
  <si>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</si>
  <si>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</si>
  <si>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</si>
  <si>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</si>
  <si>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</si>
  <si>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</si>
  <si>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</si>
  <si>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</si>
  <si>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</si>
  <si>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</si>
  <si>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</si>
  <si>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</si>
  <si>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</si>
  <si>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</si>
  <si>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</si>
  <si>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</si>
  <si>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</si>
  <si>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</si>
  <si>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</si>
  <si>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</si>
  <si>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</si>
  <si>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</si>
  <si>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</si>
  <si>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</si>
  <si>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</si>
  <si>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</si>
  <si>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</si>
  <si>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</si>
  <si>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</si>
  <si>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</si>
  <si>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</si>
  <si>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</si>
  <si>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</si>
  <si>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</si>
  <si>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</si>
  <si>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</si>
  <si>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</si>
  <si>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</si>
  <si>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</si>
  <si>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</si>
  <si>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</si>
  <si>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</si>
  <si>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</si>
  <si>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</si>
  <si>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</si>
  <si>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</si>
  <si>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</si>
  <si>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</si>
  <si>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</si>
  <si>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</si>
  <si>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</si>
  <si>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</si>
  <si>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</si>
  <si>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</si>
  <si>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</si>
  <si>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</si>
  <si>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</si>
  <si>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</si>
  <si>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</si>
  <si>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</si>
  <si>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</si>
  <si>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</si>
  <si>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</si>
  <si>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</si>
  <si>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</si>
  <si>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</si>
  <si>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</si>
  <si>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</si>
  <si>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</si>
  <si>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</si>
  <si>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</si>
  <si>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</si>
  <si>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</si>
  <si>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</si>
  <si>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</si>
  <si>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</si>
  <si>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</si>
  <si>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</si>
  <si>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</si>
  <si>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</si>
  <si>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</si>
  <si>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</si>
  <si>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</si>
  <si>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</si>
  <si>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</si>
  <si>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</si>
  <si>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</si>
  <si>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</si>
  <si>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</si>
  <si>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</si>
  <si>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</si>
  <si>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</si>
  <si>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</si>
  <si>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</si>
  <si>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</si>
  <si>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</si>
  <si>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</si>
  <si>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</si>
  <si>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</si>
  <si>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</si>
  <si>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</si>
  <si>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</si>
  <si>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</si>
  <si>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</si>
  <si>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</si>
  <si>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</si>
  <si>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</si>
  <si>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</si>
  <si>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</si>
  <si>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</si>
  <si>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</si>
  <si>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</si>
  <si>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</si>
  <si>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</si>
  <si>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</si>
  <si>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</si>
  <si>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</si>
  <si>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</si>
  <si>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</si>
  <si>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</si>
  <si>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</si>
  <si>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</si>
  <si>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</si>
  <si>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</si>
  <si>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</si>
  <si>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</si>
  <si>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</si>
  <si>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</si>
  <si>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</si>
  <si>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</si>
  <si>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</si>
  <si>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</si>
  <si>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</si>
  <si>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</si>
  <si>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</si>
  <si>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</si>
  <si>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</si>
  <si>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</si>
  <si>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</si>
  <si>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</si>
  <si>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</si>
  <si>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</si>
  <si>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</si>
  <si>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</si>
  <si>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</si>
  <si>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</si>
  <si>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</si>
  <si>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</si>
  <si>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</si>
  <si>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</si>
  <si>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</si>
  <si>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</si>
  <si>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</si>
  <si>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</si>
  <si>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</si>
  <si>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</si>
  <si>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</si>
  <si>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</si>
  <si>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</si>
  <si>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</si>
  <si>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</si>
  <si>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</si>
  <si>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</si>
  <si>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</si>
  <si>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</si>
  <si>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</si>
  <si>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</si>
  <si>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</si>
  <si>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</si>
  <si>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</si>
  <si>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</si>
  <si>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</si>
  <si>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</si>
  <si>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</si>
  <si>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</si>
  <si>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</si>
  <si>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</si>
  <si>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</si>
  <si>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</si>
  <si>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</si>
  <si>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</si>
  <si>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</si>
  <si>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</si>
  <si>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</si>
  <si>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</si>
  <si>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</si>
  <si>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</si>
  <si>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</si>
  <si>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</si>
  <si>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</si>
  <si>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</si>
  <si>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</si>
  <si>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</si>
  <si>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</si>
  <si>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</si>
  <si>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</si>
  <si>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</si>
  <si>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</si>
  <si>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</si>
  <si>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</si>
  <si>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</si>
  <si>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</si>
  <si>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</si>
  <si>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</si>
  <si>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</si>
  <si>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</si>
  <si>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</si>
  <si>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</si>
  <si>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</si>
  <si>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</si>
  <si>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</si>
  <si>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</si>
  <si>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</si>
  <si>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</si>
  <si>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</si>
  <si>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</si>
  <si>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</si>
  <si>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</si>
  <si>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</si>
  <si>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</si>
  <si>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</si>
  <si>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</si>
  <si>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</si>
  <si>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</si>
  <si>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</si>
  <si>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</si>
  <si>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</si>
  <si>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</si>
  <si>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</si>
  <si>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</si>
  <si>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</si>
  <si>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</si>
  <si>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</si>
  <si>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</si>
  <si>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</si>
  <si>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</si>
  <si>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</si>
  <si>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</si>
  <si>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</si>
  <si>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</si>
  <si>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</si>
  <si>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</si>
  <si>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</si>
  <si>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</si>
  <si>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</si>
  <si>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</si>
  <si>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</si>
  <si>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</si>
  <si>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</si>
  <si>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</si>
  <si>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</si>
  <si>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</si>
  <si>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</si>
  <si>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</si>
  <si>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</si>
  <si>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</si>
  <si>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</si>
  <si>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</si>
  <si>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</si>
  <si>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</si>
  <si>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</si>
  <si>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</si>
  <si>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</si>
  <si>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</si>
  <si>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</si>
  <si>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</si>
  <si>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</si>
  <si>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</si>
  <si>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</si>
  <si>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</si>
  <si>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</si>
  <si>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</si>
  <si>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</si>
  <si>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</si>
  <si>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</si>
  <si>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</si>
  <si>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</si>
  <si>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</si>
  <si>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</si>
  <si>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</si>
  <si>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</si>
  <si>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</si>
  <si>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</si>
  <si>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</si>
  <si>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</si>
  <si>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</si>
  <si>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</si>
  <si>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</si>
  <si>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</si>
  <si>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</si>
  <si>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</si>
  <si>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</si>
  <si>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</si>
  <si>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</si>
  <si>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</si>
  <si>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</si>
  <si>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</si>
  <si>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</si>
  <si>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</si>
  <si>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</si>
  <si>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</si>
  <si>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</si>
  <si>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</si>
  <si>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</si>
  <si>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</si>
  <si>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</si>
  <si>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</si>
  <si>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</si>
  <si>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</si>
  <si>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</si>
  <si>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</si>
  <si>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</si>
  <si>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</si>
  <si>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</si>
  <si>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</si>
  <si>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</si>
  <si>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</si>
  <si>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</si>
  <si>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</si>
  <si>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</si>
  <si>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</si>
  <si>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</si>
  <si>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</si>
  <si>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</si>
  <si>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</si>
  <si>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</si>
  <si>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</si>
  <si>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</si>
  <si>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</si>
  <si>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</si>
  <si>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</si>
  <si>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</si>
  <si>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</si>
  <si>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</si>
  <si>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</si>
  <si>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</si>
  <si>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</si>
  <si>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</si>
  <si>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</si>
  <si>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</si>
  <si>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</si>
  <si>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</si>
  <si>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</si>
  <si>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</si>
  <si>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</si>
  <si>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</si>
  <si>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</si>
  <si>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</si>
  <si>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</si>
  <si>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</si>
  <si>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</si>
  <si>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</si>
  <si>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</si>
  <si>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</si>
  <si>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</si>
  <si>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</si>
  <si>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</si>
  <si>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</si>
  <si>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</si>
  <si>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</si>
  <si>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</si>
  <si>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</si>
  <si>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</si>
  <si>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</si>
  <si>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</si>
  <si>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</si>
  <si>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</si>
  <si>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</si>
  <si>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</si>
  <si>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</si>
  <si>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</si>
  <si>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</si>
  <si>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</si>
  <si>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</si>
  <si>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</si>
  <si>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</si>
  <si>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</si>
  <si>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</si>
  <si>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</si>
  <si>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</si>
  <si>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</si>
  <si>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</si>
  <si>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</si>
  <si>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</si>
  <si>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</si>
  <si>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</si>
  <si>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</si>
  <si>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</si>
  <si>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</si>
  <si>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</si>
  <si>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</si>
  <si>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</si>
  <si>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</si>
  <si>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</si>
  <si>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</si>
  <si>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</si>
  <si>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</si>
  <si>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</si>
  <si>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</si>
  <si>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</si>
  <si>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</si>
  <si>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</si>
  <si>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</si>
  <si>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</si>
  <si>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</si>
  <si>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</si>
  <si>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</si>
  <si>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</si>
  <si>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</si>
  <si>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</si>
  <si>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</si>
  <si>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</si>
  <si>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</si>
  <si>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</si>
  <si>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</si>
  <si>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</si>
  <si>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</si>
  <si>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</si>
  <si>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</si>
  <si>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</si>
  <si>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</si>
  <si>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</si>
  <si>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</si>
  <si>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</si>
  <si>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</si>
  <si>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</si>
  <si>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</si>
  <si>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</si>
  <si>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</si>
  <si>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</si>
  <si>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</si>
  <si>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</si>
  <si>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</si>
  <si>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</si>
  <si>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</si>
  <si>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</si>
  <si>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</si>
  <si>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</si>
  <si>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</si>
  <si>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</si>
  <si>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</si>
  <si>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</si>
  <si>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</si>
  <si>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</si>
  <si>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</si>
  <si>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</si>
  <si>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</si>
  <si>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</si>
  <si>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</si>
  <si>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</si>
  <si>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</si>
  <si>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</si>
  <si>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</si>
  <si>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</si>
  <si>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</si>
  <si>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</si>
  <si>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</si>
  <si>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</si>
  <si>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</si>
  <si>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</si>
  <si>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</si>
  <si>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</si>
  <si>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</si>
  <si>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</si>
  <si>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</si>
  <si>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</si>
  <si>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</si>
  <si>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</si>
  <si>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</si>
  <si>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</si>
  <si>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</si>
  <si>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</si>
  <si>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</si>
  <si>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</si>
  <si>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</si>
  <si>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</si>
  <si>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</si>
  <si>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</si>
  <si>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</si>
  <si>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</si>
  <si>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</si>
  <si>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</si>
  <si>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</si>
  <si>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</si>
  <si>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</si>
  <si>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</si>
  <si>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</si>
  <si>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</si>
  <si>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</si>
  <si>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</si>
  <si>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</si>
  <si>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</si>
  <si>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</si>
  <si>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</si>
  <si>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</si>
  <si>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</si>
  <si>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</si>
  <si>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</si>
  <si>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</si>
  <si>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</si>
  <si>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</si>
  <si>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</si>
  <si>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</si>
  <si>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</si>
  <si>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</si>
  <si>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</si>
  <si>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</si>
  <si>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</si>
  <si>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</si>
  <si>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</si>
  <si>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</si>
  <si>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</si>
  <si>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</si>
  <si>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</si>
  <si>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</si>
  <si>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</si>
  <si>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</si>
  <si>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</si>
  <si>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</si>
  <si>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</si>
  <si>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</si>
  <si>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</si>
  <si>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</si>
  <si>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</si>
  <si>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</si>
  <si>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</si>
  <si>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</si>
  <si>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</si>
  <si>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</si>
  <si>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</si>
  <si>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Bud Industries</t>
  </si>
  <si>
    <t>All</t>
  </si>
  <si>
    <t>4605 East 355 st , willoughby , OH,44094</t>
  </si>
  <si>
    <t>Arie Maayan</t>
  </si>
  <si>
    <t>Amaayan@budind.com</t>
  </si>
  <si>
    <t>4409463200</t>
  </si>
  <si>
    <t>Director of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</si>
</sst>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indexed="9"/>
      </font>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indexed="50"/>
        </patternFill>
      </fill>
    </dxf>
    <dxf>
      <fill>
        <patternFill>
          <bgColor indexed="10"/>
        </patternFill>
      </fill>
    </dxf>
    <dxf>
      <font>
        <strike val="0"/>
        <color indexed="22"/>
      </font>
      <fill>
        <patternFill patternType="none"/>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maayan@budind.com" TargetMode="External"/><Relationship Id="rId1" Type="http://schemas.openxmlformats.org/officeDocument/2006/relationships/hyperlink" Target="mailto:Amaayan@budind.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4BDF1A28-30D5-449D-B20E-D6C97EF9FAE1}" showAutoFilter="1">
      <selection activeCell="C1" sqref="C1:D65536"/>
      <pageMargins left="0" right="0" top="0" bottom="0" header="0" footer="0"/>
      <pageSetup orientation="portrait"/>
      <autoFilter ref="B1:C1" xr:uid="{6E65E595-F855-43A6-80FF-D86C45875357}"/>
    </customSheetView>
    <customSheetView guid="{C59130F4-2E03-5E48-94CE-6E4A0484DB9E}" showAutoFilter="1">
      <selection activeCell="C1" sqref="C1:D65536"/>
      <pageMargins left="0" right="0" top="0" bottom="0" header="0" footer="0"/>
      <pageSetup orientation="portrait"/>
      <headerFooter alignWithMargins="0"/>
      <autoFilter ref="B1:C1" xr:uid="{BACA8A25-351F-4B7E-B6C2-DA3228A7923F}"/>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2" sqref="D22:E2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9"/>
      <c r="B1" s="340"/>
      <c r="C1" s="340"/>
      <c r="D1" s="340"/>
      <c r="E1" s="340"/>
      <c r="F1" s="340"/>
      <c r="G1" s="340"/>
      <c r="H1" s="340"/>
      <c r="I1" s="340"/>
      <c r="J1" s="340"/>
      <c r="K1" s="341"/>
      <c r="L1" s="103"/>
      <c r="P1" s="3"/>
      <c r="Q1" s="3"/>
      <c r="R1" s="3"/>
      <c r="S1" s="3"/>
      <c r="T1" s="3"/>
      <c r="U1" s="3"/>
      <c r="V1" s="3"/>
      <c r="W1" s="3"/>
      <c r="X1" s="3"/>
      <c r="Y1" s="3"/>
      <c r="Z1" s="3"/>
      <c r="AA1" s="3"/>
      <c r="AB1" s="3"/>
      <c r="AC1" s="3"/>
      <c r="AD1" s="3"/>
      <c r="AE1" s="3"/>
      <c r="AF1" s="3"/>
      <c r="AG1" s="3"/>
      <c r="AH1" s="3"/>
    </row>
    <row r="2" spans="1:34" ht="81.75" customHeight="1">
      <c r="A2" s="28"/>
      <c r="B2" s="305"/>
      <c r="C2" s="29"/>
      <c r="D2" s="342" t="str">
        <f ca="1">OFFSET(L!$C$1,MATCH("Declaration"&amp;ADDRESS(ROW(),COLUMN(),4),L!$A:$A,0)-1,SL,,)</f>
        <v>Extended Mineral Reporting Template (EMRT)</v>
      </c>
      <c r="E2" s="343"/>
      <c r="F2" s="343"/>
      <c r="G2" s="343"/>
      <c r="H2" s="343"/>
      <c r="I2" s="343"/>
      <c r="J2" s="34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26"/>
      <c r="F3" s="327"/>
      <c r="G3" s="327"/>
      <c r="H3" s="327"/>
      <c r="I3" s="327"/>
      <c r="J3" s="192" t="s">
        <v>12808</v>
      </c>
      <c r="K3" s="30"/>
      <c r="L3" s="103"/>
      <c r="P3" s="39">
        <f>MATCH($D$3,LN,0)</f>
        <v>1</v>
      </c>
    </row>
    <row r="4" spans="1:34" ht="15.75">
      <c r="A4" s="28"/>
      <c r="B4" s="349" t="str">
        <f ca="1">OFFSET(L!$C$1,MATCH("Declaration"&amp;ADDRESS(ROW(),COLUMN(),4),L!$A:$A,0)-1,SL,,)</f>
        <v>The purpose of this document is to collect sourcing information on cobalt or natural mica.</v>
      </c>
      <c r="C4" s="349"/>
      <c r="D4" s="349"/>
      <c r="E4" s="349"/>
      <c r="F4" s="349"/>
      <c r="G4" s="349"/>
      <c r="H4" s="349"/>
      <c r="I4" s="353" t="str">
        <f ca="1">OFFSET(L!$C$1,MATCH("Declaration"&amp;ADDRESS(ROW(),COLUMN(),4),L!$A:$A,0)-1,SL,,)</f>
        <v>Link to Terms &amp; Conditions</v>
      </c>
      <c r="J4" s="35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0"/>
      <c r="L6" s="105" t="s">
        <v>20</v>
      </c>
      <c r="P6" s="3"/>
      <c r="Q6" s="3"/>
      <c r="R6" s="3"/>
      <c r="S6" s="3"/>
      <c r="T6" s="3"/>
      <c r="U6" s="3"/>
      <c r="V6" s="3"/>
      <c r="W6" s="3"/>
      <c r="X6" s="3"/>
      <c r="Y6" s="3"/>
      <c r="Z6" s="3"/>
      <c r="AA6" s="3"/>
      <c r="AB6" s="3"/>
      <c r="AC6" s="3"/>
      <c r="AD6" s="3"/>
      <c r="AE6" s="3"/>
      <c r="AF6" s="3"/>
      <c r="AG6" s="3"/>
      <c r="AH6" s="3"/>
    </row>
    <row r="7" spans="1:34" ht="15.75">
      <c r="A7" s="28"/>
      <c r="B7" s="354" t="str">
        <f ca="1">OFFSET(L!$C$1,MATCH("Declaration"&amp;ADDRESS(ROW(),COLUMN(),4),L!$A:$A,0)-1,SL,,)</f>
        <v>Company Information</v>
      </c>
      <c r="C7" s="354"/>
      <c r="D7" s="354"/>
      <c r="E7" s="354"/>
      <c r="F7" s="354"/>
      <c r="G7" s="354"/>
      <c r="H7" s="354"/>
      <c r="I7" s="354"/>
      <c r="J7" s="35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5" t="s">
        <v>12810</v>
      </c>
      <c r="E8" s="346"/>
      <c r="F8" s="346"/>
      <c r="G8" s="346"/>
      <c r="H8" s="346"/>
      <c r="I8" s="346"/>
      <c r="J8" s="34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3" t="s">
        <v>21</v>
      </c>
      <c r="E9" s="364"/>
      <c r="F9" s="364"/>
      <c r="G9" s="365"/>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5" t="str">
        <f ca="1">OFFSET(L!$C$1,MATCH("Declaration"&amp;ADDRESS(ROW(),COLUMN(),4)&amp;LEFT($D$9,1),L!$A:$A,0)-1,SL,,)</f>
        <v>Description of Scope:</v>
      </c>
      <c r="C10" s="113"/>
      <c r="D10" s="350" t="s">
        <v>12811</v>
      </c>
      <c r="E10" s="351"/>
      <c r="F10" s="351"/>
      <c r="G10" s="351"/>
      <c r="H10" s="351"/>
      <c r="I10" s="351"/>
      <c r="J10" s="352"/>
      <c r="K10" s="30"/>
      <c r="L10" s="105"/>
      <c r="Q10" s="3"/>
      <c r="R10" s="3"/>
      <c r="S10" s="3"/>
      <c r="T10" s="3"/>
      <c r="U10" s="3"/>
      <c r="V10" s="3"/>
      <c r="W10" s="3"/>
      <c r="X10" s="3"/>
      <c r="Y10" s="3"/>
      <c r="Z10" s="3"/>
      <c r="AA10" s="3"/>
      <c r="AB10" s="3"/>
      <c r="AC10" s="3"/>
      <c r="AD10" s="3"/>
      <c r="AE10" s="3"/>
      <c r="AF10" s="3"/>
      <c r="AG10" s="3"/>
      <c r="AH10" s="3"/>
    </row>
    <row r="11" spans="1:34" ht="15.75">
      <c r="A11" s="32"/>
      <c r="B11" s="356"/>
      <c r="C11" s="113"/>
      <c r="D11" s="357" t="str">
        <f ca="1">IF(D9=Q9,OFFSET(L!$C$1,MATCH("Declaration"&amp;ADDRESS(ROW(),COLUMN(),4),L!$A:$A,0)-1,SL,,),"")</f>
        <v/>
      </c>
      <c r="E11" s="358"/>
      <c r="F11" s="358"/>
      <c r="G11" s="358"/>
      <c r="H11" s="358"/>
      <c r="I11" s="358"/>
      <c r="J11" s="35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8"/>
      <c r="E12" s="337"/>
      <c r="F12" s="337"/>
      <c r="G12" s="337"/>
      <c r="H12" s="337"/>
      <c r="I12" s="337"/>
      <c r="J12" s="33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8"/>
      <c r="E13" s="337"/>
      <c r="F13" s="337"/>
      <c r="G13" s="337"/>
      <c r="H13" s="337"/>
      <c r="I13" s="337"/>
      <c r="J13" s="33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8" t="s">
        <v>12812</v>
      </c>
      <c r="E14" s="337"/>
      <c r="F14" s="337"/>
      <c r="G14" s="337"/>
      <c r="H14" s="337"/>
      <c r="I14" s="337"/>
      <c r="J14" s="33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8" t="s">
        <v>12813</v>
      </c>
      <c r="E15" s="337"/>
      <c r="F15" s="337"/>
      <c r="G15" s="337"/>
      <c r="H15" s="337"/>
      <c r="I15" s="337"/>
      <c r="J15" s="33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6" t="s">
        <v>12814</v>
      </c>
      <c r="E16" s="337"/>
      <c r="F16" s="337"/>
      <c r="G16" s="337"/>
      <c r="H16" s="337"/>
      <c r="I16" s="337"/>
      <c r="J16" s="33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8" t="s">
        <v>12815</v>
      </c>
      <c r="E17" s="337"/>
      <c r="F17" s="337"/>
      <c r="G17" s="337"/>
      <c r="H17" s="337"/>
      <c r="I17" s="337"/>
      <c r="J17" s="33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8" t="s">
        <v>12813</v>
      </c>
      <c r="E18" s="337"/>
      <c r="F18" s="337"/>
      <c r="G18" s="337"/>
      <c r="H18" s="337"/>
      <c r="I18" s="337"/>
      <c r="J18" s="33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8" t="s">
        <v>12816</v>
      </c>
      <c r="E19" s="337"/>
      <c r="F19" s="337"/>
      <c r="G19" s="337"/>
      <c r="H19" s="337"/>
      <c r="I19" s="337"/>
      <c r="J19" s="33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6" t="s">
        <v>12814</v>
      </c>
      <c r="E20" s="337"/>
      <c r="F20" s="337"/>
      <c r="G20" s="337"/>
      <c r="H20" s="337"/>
      <c r="I20" s="337"/>
      <c r="J20" s="33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8" t="s">
        <v>12815</v>
      </c>
      <c r="E21" s="337"/>
      <c r="F21" s="337"/>
      <c r="G21" s="337"/>
      <c r="H21" s="337"/>
      <c r="I21" s="337"/>
      <c r="J21" s="33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9">
        <v>45142</v>
      </c>
      <c r="E22" s="370"/>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2"/>
      <c r="E23" s="36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2" t="str">
        <f ca="1">OFFSET(L!$C$1,MATCH("Declaration"&amp;ADDRESS(ROW(),COLUMN(),4),L!$A:$A,0)-1,SL,,)</f>
        <v>Answer the following questions 1 - 7 based on the declaration scope indicated above</v>
      </c>
      <c r="C24" s="322"/>
      <c r="D24" s="322"/>
      <c r="E24" s="322"/>
      <c r="F24" s="322"/>
      <c r="G24" s="322"/>
      <c r="H24" s="322"/>
      <c r="I24" s="322"/>
      <c r="J24" s="322"/>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8" t="str">
        <f ca="1">OFFSET(L!$C$1,MATCH("Declaration"&amp;ADDRESS(ROW(),COLUMN(),4),L!$A:$A,0)-1,SL,,)</f>
        <v>Answer</v>
      </c>
      <c r="E25" s="368"/>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24</v>
      </c>
      <c r="E26" s="329"/>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24</v>
      </c>
      <c r="E27" s="329"/>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4" t="s">
        <v>24</v>
      </c>
      <c r="E28" s="335"/>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6" t="s">
        <v>24</v>
      </c>
      <c r="E29" s="367"/>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0" t="str">
        <f ca="1">D25</f>
        <v>Answer</v>
      </c>
      <c r="E31" s="360"/>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4" t="s">
        <v>24</v>
      </c>
      <c r="E34" s="335"/>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4" t="s">
        <v>24</v>
      </c>
      <c r="E35" s="335"/>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0" t="str">
        <f ca="1">D25</f>
        <v>Answer</v>
      </c>
      <c r="E37" s="360"/>
      <c r="F37" s="15"/>
      <c r="G37" s="38" t="str">
        <f ca="1">G25</f>
        <v>Comments</v>
      </c>
      <c r="H37" s="361"/>
      <c r="I37" s="361"/>
      <c r="J37" s="361"/>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0" t="str">
        <f ca="1">D25</f>
        <v>Answer</v>
      </c>
      <c r="E43" s="360"/>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4"/>
      <c r="E46" s="335"/>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4"/>
      <c r="E47" s="335"/>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0" t="str">
        <f ca="1">D25</f>
        <v>Answer</v>
      </c>
      <c r="E49" s="360"/>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2"/>
      <c r="E50" s="33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2"/>
      <c r="E51" s="33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0"/>
      <c r="E52" s="331"/>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0"/>
      <c r="E53" s="331"/>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0" t="str">
        <f ca="1">D25</f>
        <v>Answer</v>
      </c>
      <c r="E55" s="360"/>
      <c r="F55" s="15"/>
      <c r="G55" s="38" t="str">
        <f ca="1">G25</f>
        <v>Comments</v>
      </c>
      <c r="H55" s="371"/>
      <c r="I55" s="371"/>
      <c r="J55" s="371"/>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4"/>
      <c r="E56" s="375"/>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4"/>
      <c r="E58" s="335"/>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4"/>
      <c r="E59" s="335"/>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0" t="str">
        <f ca="1">D25</f>
        <v>Answer</v>
      </c>
      <c r="E61" s="360"/>
      <c r="F61" s="15"/>
      <c r="G61" s="38" t="str">
        <f ca="1">G25</f>
        <v>Comments</v>
      </c>
      <c r="H61" s="371" t="str">
        <f>IF(Q69="(*)","Click here to enter smelter names","")</f>
        <v/>
      </c>
      <c r="I61" s="371"/>
      <c r="J61" s="371"/>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4"/>
      <c r="E64" s="335"/>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4"/>
      <c r="E65" s="335"/>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0" t="str">
        <f ca="1">OFFSET(L!$C$1,MATCH("Declaration"&amp;ADDRESS(ROW(),COLUMN(),4),L!$A:$A,0)-1,SL,,)</f>
        <v>Answer the Following Questions at a Company Level</v>
      </c>
      <c r="C67" s="380"/>
      <c r="D67" s="380"/>
      <c r="E67" s="380"/>
      <c r="F67" s="380"/>
      <c r="G67" s="380"/>
      <c r="H67" s="380"/>
      <c r="I67" s="380"/>
      <c r="J67" s="380"/>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8" t="str">
        <f ca="1">D25</f>
        <v>Answer</v>
      </c>
      <c r="E68" s="368"/>
      <c r="F68" s="47"/>
      <c r="G68" s="368" t="str">
        <f ca="1">G25</f>
        <v>Comments</v>
      </c>
      <c r="H68" s="368" t="e">
        <f>HLOOKUP(SL,LT,$O68,0)</f>
        <v>#NAME?</v>
      </c>
      <c r="I68" s="36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c r="E69" s="329"/>
      <c r="F69" s="51"/>
      <c r="G69" s="323"/>
      <c r="H69" s="324"/>
      <c r="I69" s="324"/>
      <c r="J69" s="325"/>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3"/>
      <c r="H70" s="373"/>
      <c r="I70" s="373"/>
      <c r="J70" s="37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c r="E71" s="329"/>
      <c r="F71" s="51"/>
      <c r="G71" s="384"/>
      <c r="H71" s="385"/>
      <c r="I71" s="385"/>
      <c r="J71" s="386"/>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79"/>
      <c r="E73" s="379"/>
      <c r="F73" s="237"/>
      <c r="G73" s="372"/>
      <c r="H73" s="372"/>
      <c r="I73" s="372"/>
      <c r="J73" s="372"/>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c r="E74" s="329"/>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c r="E77" s="329"/>
      <c r="F77" s="51"/>
      <c r="G77" s="323"/>
      <c r="H77" s="324"/>
      <c r="I77" s="324"/>
      <c r="J77" s="325"/>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1"/>
      <c r="E79" s="382"/>
      <c r="F79" s="51"/>
      <c r="G79" s="323"/>
      <c r="H79" s="324"/>
      <c r="I79" s="324"/>
      <c r="J79" s="325"/>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73"/>
      <c r="H80" s="373"/>
      <c r="I80" s="373"/>
      <c r="J80" s="37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c r="E81" s="329"/>
      <c r="F81" s="51"/>
      <c r="G81" s="323"/>
      <c r="H81" s="324"/>
      <c r="I81" s="324"/>
      <c r="J81" s="325"/>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83"/>
      <c r="H82" s="383"/>
      <c r="I82" s="383"/>
      <c r="J82" s="38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c r="E83" s="329"/>
      <c r="F83" s="51"/>
      <c r="G83" s="323"/>
      <c r="H83" s="324"/>
      <c r="I83" s="324"/>
      <c r="J83" s="325"/>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78" t="str">
        <f>IF(OR($D$8="",$I$3=""),"","Click here to check required fields completion")</f>
        <v/>
      </c>
      <c r="C84" s="378"/>
      <c r="D84" s="378"/>
      <c r="E84" s="378"/>
      <c r="F84" s="378"/>
      <c r="G84" s="378"/>
      <c r="H84" s="378"/>
      <c r="I84" s="378"/>
      <c r="J84" s="378"/>
      <c r="K84" s="30"/>
      <c r="L84" s="103"/>
      <c r="P84" s="3"/>
      <c r="Q84" s="3"/>
      <c r="R84" s="3"/>
      <c r="S84" s="3"/>
      <c r="T84" s="3"/>
      <c r="U84" s="3"/>
      <c r="V84" s="3"/>
      <c r="W84" s="3"/>
      <c r="X84" s="3"/>
      <c r="Y84" s="3">
        <v>86</v>
      </c>
      <c r="Z84" s="3"/>
      <c r="AA84" s="3"/>
      <c r="AB84" s="3"/>
      <c r="AC84" s="3"/>
      <c r="AD84" s="3"/>
      <c r="AE84" s="3"/>
      <c r="AF84" s="3"/>
      <c r="AG84" s="3"/>
      <c r="AH84" s="3"/>
    </row>
    <row r="85" spans="1:34" ht="15.75" thickBot="1">
      <c r="A85" s="376" t="str">
        <f ca="1">OFFSET(L!$C$1,MATCH("General"&amp;"Cpy",L!$A:$A,0)-1,SL,,)</f>
        <v>© 2022 Responsible Minerals Initiative. All rights reserved.</v>
      </c>
      <c r="B85" s="377"/>
      <c r="C85" s="377"/>
      <c r="D85" s="377"/>
      <c r="E85" s="377"/>
      <c r="F85" s="377"/>
      <c r="G85" s="377"/>
      <c r="H85" s="377"/>
      <c r="I85" s="377"/>
      <c r="J85" s="37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28 D40 D46 D52 D58 D64">
    <cfRule type="expression" dxfId="80" priority="18">
      <formula>IF($D$28="No",TRUE)</formula>
    </cfRule>
  </conditionalFormatting>
  <conditionalFormatting sqref="D29 D41 D47 D53 D59 D65">
    <cfRule type="expression" dxfId="79" priority="17">
      <formula>IF($D$29="No",TRUE)</formula>
    </cfRule>
  </conditionalFormatting>
  <conditionalFormatting sqref="D34">
    <cfRule type="expression" dxfId="78" priority="9">
      <formula>IF($D$28="No",TRUE)</formula>
    </cfRule>
  </conditionalFormatting>
  <conditionalFormatting sqref="D35">
    <cfRule type="expression" dxfId="77" priority="8">
      <formula>IF($D$29="No",TRUE)</formula>
    </cfRule>
  </conditionalFormatting>
  <conditionalFormatting sqref="D40 D46 D52 D58 D64">
    <cfRule type="expression" dxfId="76" priority="147" stopIfTrue="1">
      <formula>IF(AND(OR($D$28="Yes",$D$28=""),D40=""),1,0)</formula>
    </cfRule>
  </conditionalFormatting>
  <conditionalFormatting sqref="D22:E22">
    <cfRule type="expression" dxfId="75" priority="144" stopIfTrue="1">
      <formula>IF($D$22="",TRUE)</formula>
    </cfRule>
  </conditionalFormatting>
  <conditionalFormatting sqref="D26:E26">
    <cfRule type="expression" dxfId="74" priority="122" stopIfTrue="1">
      <formula>IF($D$26="",TRUE)</formula>
    </cfRule>
  </conditionalFormatting>
  <conditionalFormatting sqref="D27:E27">
    <cfRule type="expression" dxfId="73" priority="129" stopIfTrue="1">
      <formula>IF($D$27="",TRUE)</formula>
    </cfRule>
  </conditionalFormatting>
  <conditionalFormatting sqref="D32:E32">
    <cfRule type="expression" dxfId="72" priority="7" stopIfTrue="1">
      <formula>IF(AND(OR($D$26="Yes",$D$26=""),$D$32=""),1,0)</formula>
    </cfRule>
    <cfRule type="expression" dxfId="71" priority="11" stopIfTrue="1">
      <formula>IF($P$26="",TRUE)</formula>
    </cfRule>
  </conditionalFormatting>
  <conditionalFormatting sqref="D33:E33">
    <cfRule type="expression" dxfId="70" priority="10" stopIfTrue="1">
      <formula>IF(AND(OR($D$27="Yes",$D$27=""),$D$33=""),1,0)</formula>
    </cfRule>
    <cfRule type="expression" dxfId="69" priority="12" stopIfTrue="1">
      <formula>IF($P$27="",TRUE)</formula>
    </cfRule>
  </conditionalFormatting>
  <conditionalFormatting sqref="D38:E38 D44:E44 D50:E50 D56:E56 D62:E62">
    <cfRule type="expression" dxfId="68" priority="38" stopIfTrue="1">
      <formula>IF(AND(OR($D$26="No",$D$26="Unknown",$D$26="Not applicable for this declaration",$D$32="No",$D$32="Unknown"),D38=""),1,0)</formula>
    </cfRule>
    <cfRule type="expression" dxfId="67" priority="39" stopIfTrue="1">
      <formula>IF(AND(OR($D$26="Yes",$D$26=""),D38=""),1,0)</formula>
    </cfRule>
  </conditionalFormatting>
  <conditionalFormatting sqref="D39:E39 D45:E45 D51:E51 D57:E57 D63:E63">
    <cfRule type="expression" dxfId="66" priority="146" stopIfTrue="1">
      <formula>IF(AND(OR($D$27="Yes",$D$27=""),D39=""),1,0)</formula>
    </cfRule>
    <cfRule type="expression" dxfId="65" priority="145" stopIfTrue="1">
      <formula>IF(AND(OR($D$27="No",$D$27="Unknown",$D$27="Not applicable for this declaration",$D$33="No",$D$33="Unknown"),D39=""),1,0)</formula>
    </cfRule>
  </conditionalFormatting>
  <conditionalFormatting sqref="D40:E40 D46:E46 D52:E52 D58:E58 D64:E64">
    <cfRule type="expression" dxfId="64" priority="34" stopIfTrue="1">
      <formula>$P$28=""</formula>
    </cfRule>
  </conditionalFormatting>
  <conditionalFormatting sqref="D41:E41 D47:E47 D53:E53 D59:E59 D65:E65">
    <cfRule type="expression" dxfId="63" priority="149" stopIfTrue="1">
      <formula>$P$29=""</formula>
    </cfRule>
    <cfRule type="expression" dxfId="62" priority="150" stopIfTrue="1">
      <formula>IF(AND(OR($D$29="Yes",$D$29=""),D41=""),1,0)</formula>
    </cfRule>
  </conditionalFormatting>
  <conditionalFormatting sqref="D69:E69 D71:E71 D77:E77 D79:E79 D81:E81 D83:E83">
    <cfRule type="expression" dxfId="61" priority="2" stopIfTrue="1">
      <formula>IF(D69="",TRUE)</formula>
    </cfRule>
    <cfRule type="expression" dxfId="60" priority="1" stopIfTrue="1">
      <formula>AND(OR($D$26="No",$D$26="Unknown",$D$26="Not applicable for this declaration"),OR($D$27="No",$D$27="Unknown",$D$27="Not applicable for this declaration"))</formula>
    </cfRule>
  </conditionalFormatting>
  <conditionalFormatting sqref="D74:E74">
    <cfRule type="expression" dxfId="59" priority="4" stopIfTrue="1">
      <formula>IF(AND(OR($D$26="Yes",$D$26=""),D74=""),1,0)</formula>
    </cfRule>
    <cfRule type="expression" dxfId="58" priority="3" stopIfTrue="1">
      <formula>IF(AND(OR($D$26="No",$D$26="Unknown",$D$26="Not applicable for this declaration",$D$32="No",$D$32="Unknown"),D74=""),1,0)</formula>
    </cfRule>
  </conditionalFormatting>
  <conditionalFormatting sqref="D75:E75">
    <cfRule type="expression" dxfId="57" priority="6" stopIfTrue="1">
      <formula>IF(AND(OR($D$27="Yes",$D$27=""),D75=""),1,0)</formula>
    </cfRule>
    <cfRule type="expression" dxfId="56" priority="5" stopIfTrue="1">
      <formula>IF(AND(OR($D$27="No",$D$27="Unknown",$D$27="Not applicable for this declaration",$D$33="No",$D$33="Unknown"),D74=""),1,0)</formula>
    </cfRule>
  </conditionalFormatting>
  <conditionalFormatting sqref="D9:G9">
    <cfRule type="expression" dxfId="55" priority="137" stopIfTrue="1">
      <formula>IF($D$9="",TRUE)</formula>
    </cfRule>
  </conditionalFormatting>
  <conditionalFormatting sqref="D8:J8">
    <cfRule type="expression" dxfId="54" priority="136" stopIfTrue="1">
      <formula>IF($D$8="",TRUE)</formula>
    </cfRule>
  </conditionalFormatting>
  <conditionalFormatting sqref="D10:J10">
    <cfRule type="expression" dxfId="53" priority="41" stopIfTrue="1">
      <formula>IF($D$9=$Q$9,TRUE)</formula>
    </cfRule>
    <cfRule type="expression" dxfId="52" priority="151" stopIfTrue="1">
      <formula>IF(AND($D$10="",$D$9=$R$9),TRUE)</formula>
    </cfRule>
  </conditionalFormatting>
  <conditionalFormatting sqref="D15:J15">
    <cfRule type="expression" dxfId="51" priority="138" stopIfTrue="1">
      <formula>IF($D$15="",TRUE)</formula>
    </cfRule>
  </conditionalFormatting>
  <conditionalFormatting sqref="D16:J16">
    <cfRule type="expression" dxfId="50" priority="139" stopIfTrue="1">
      <formula>IF($D$16="",TRUE)</formula>
    </cfRule>
  </conditionalFormatting>
  <conditionalFormatting sqref="D17:J17">
    <cfRule type="expression" dxfId="49" priority="140" stopIfTrue="1">
      <formula>IF($D$17="",TRUE)</formula>
    </cfRule>
  </conditionalFormatting>
  <conditionalFormatting sqref="D18:J18">
    <cfRule type="expression" dxfId="48" priority="141" stopIfTrue="1">
      <formula>IF($D$18="",TRUE)</formula>
    </cfRule>
  </conditionalFormatting>
  <conditionalFormatting sqref="D20:J20">
    <cfRule type="expression" dxfId="47" priority="20" stopIfTrue="1">
      <formula>IF($D$20="",TRUE)</formula>
    </cfRule>
  </conditionalFormatting>
  <conditionalFormatting sqref="G71:J71">
    <cfRule type="expression" dxfId="46" priority="14">
      <formula>IF(AND($D$71="Yes",$G$71=""),TRUE)</formula>
    </cfRule>
  </conditionalFormatting>
  <conditionalFormatting sqref="G79:J79">
    <cfRule type="expression" dxfId="45" priority="32" stopIfTrue="1">
      <formula>IF(AND($D$79="Yes, using other format (describe)",$G$79=""),TRUE)</formula>
    </cfRule>
  </conditionalFormatting>
  <conditionalFormatting sqref="G81:J81">
    <cfRule type="expression" dxfId="44"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DE308CA3-C7AD-4D6D-8258-9A0330BE498C}"/>
    <hyperlink ref="D20" r:id="rId2" xr:uid="{943399D1-A6DE-4191-864E-46CBD667180D}"/>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19">
      <formula>$A$5:$Q1995&lt;&gt;""</formula>
    </cfRule>
  </conditionalFormatting>
  <conditionalFormatting sqref="B5:B2500">
    <cfRule type="expression" dxfId="43" priority="5" stopIfTrue="1">
      <formula>IF(B5="",TRUE)</formula>
    </cfRule>
  </conditionalFormatting>
  <conditionalFormatting sqref="C5:C2499">
    <cfRule type="expression" dxfId="42" priority="26" stopIfTrue="1">
      <formula>IF(AND(#REF!&lt;&gt;"",C5=""),TRUE)</formula>
    </cfRule>
  </conditionalFormatting>
  <conditionalFormatting sqref="C2500">
    <cfRule type="expression" dxfId="41" priority="4" stopIfTrue="1">
      <formula>IF(AND(#REF!&lt;&gt;"",C2500=""),TRUE)</formula>
    </cfRule>
  </conditionalFormatting>
  <conditionalFormatting sqref="D5:D2500">
    <cfRule type="expression" dxfId="40" priority="3" stopIfTrue="1">
      <formula>IF(AND(LEN($C5) &gt;0, ($C5 &lt;&gt; "Smelter Not Listed")),1,0)</formula>
    </cfRule>
  </conditionalFormatting>
  <conditionalFormatting sqref="D5:E2500 R5:R2500">
    <cfRule type="expression" dxfId="39" priority="6" stopIfTrue="1">
      <formula>IF(AND(D5="",$C5=$X$4),TRUE)</formula>
    </cfRule>
    <cfRule type="expression" dxfId="38" priority="7" stopIfTrue="1">
      <formula>IF(FIND("!",D5),TRUE)</formula>
    </cfRule>
  </conditionalFormatting>
  <conditionalFormatting sqref="F5:F2500">
    <cfRule type="expression" dxfId="37" priority="1" stopIfTrue="1">
      <formula>IF(AND(LEN($A5)&gt;0,$A5&lt;&gt;$F5),TRUE,FALSE)</formula>
    </cfRule>
  </conditionalFormatting>
  <conditionalFormatting sqref="G5:G2500">
    <cfRule type="expression" dxfId="36" priority="2"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Bud Industries</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All</v>
      </c>
      <c r="C6" s="80" t="str">
        <f t="shared" ca="1" si="0"/>
        <v>Complete</v>
      </c>
      <c r="D6" s="86" t="str">
        <f>IF(H6=1,"Click here to provide a Description of Scope","")</f>
        <v/>
      </c>
      <c r="E6" s="17" t="s">
        <v>16</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Arie Maayan</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Amaayan@budind.com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4409463200</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Arie Maayan</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Amaayan@budind.com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4409463200</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45142</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f>Declaration!D69</f>
        <v>0</v>
      </c>
      <c r="C48" s="138" t="str">
        <f t="shared" ca="1" si="3"/>
        <v>Complete</v>
      </c>
      <c r="D48" s="231" t="str">
        <f>IF(H48=1,"Click here to answer question (A)","")</f>
        <v/>
      </c>
      <c r="E48" s="17" t="s">
        <v>16</v>
      </c>
      <c r="F48" s="85">
        <f>IF(SUM(F$23:F$24)=0,0,1)</f>
        <v>0</v>
      </c>
      <c r="G48" s="63">
        <f t="shared" si="8"/>
        <v>1</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f>Declaration!D71</f>
        <v>0</v>
      </c>
      <c r="C50" s="138" t="str">
        <f ca="1">IF(H50=1,J50,I50)</f>
        <v>Complete</v>
      </c>
      <c r="D50" s="196" t="str">
        <f>IF(H50=1,"Click here to answer question (B)","")</f>
        <v/>
      </c>
      <c r="E50" s="17" t="s">
        <v>16</v>
      </c>
      <c r="F50" s="85">
        <f t="shared" ref="F50:F59" si="10">F$48</f>
        <v>0</v>
      </c>
      <c r="G50" s="63">
        <f t="shared" si="8"/>
        <v>1</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f>Declaration!D77</f>
        <v>0</v>
      </c>
      <c r="C55" s="138" t="str">
        <f ca="1">IF(H55=1,J55,I55)</f>
        <v>Complete</v>
      </c>
      <c r="D55" s="196" t="str">
        <f>IF(H55=1,"Click here to answer question (D)","")</f>
        <v/>
      </c>
      <c r="E55" s="17" t="s">
        <v>16</v>
      </c>
      <c r="F55" s="85">
        <f t="shared" si="10"/>
        <v>0</v>
      </c>
      <c r="G55" s="63">
        <f t="shared" si="8"/>
        <v>1</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Complete</v>
      </c>
      <c r="D56" s="196" t="str">
        <f>IF(H56=1,"Click here to answer question (E)","")</f>
        <v/>
      </c>
      <c r="E56" s="17" t="s">
        <v>16</v>
      </c>
      <c r="F56" s="85">
        <f t="shared" si="10"/>
        <v>0</v>
      </c>
      <c r="G56" s="63">
        <f>IF(B56=0,1,0)</f>
        <v>1</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f>Declaration!D81</f>
        <v>0</v>
      </c>
      <c r="C58" s="138" t="str">
        <f ca="1">IF(H58=1,J58,I58)</f>
        <v>Complete</v>
      </c>
      <c r="D58" s="196" t="str">
        <f>IF(H58=1,"Click here to answer question (F)","")</f>
        <v/>
      </c>
      <c r="E58" s="17" t="s">
        <v>16</v>
      </c>
      <c r="F58" s="85">
        <f t="shared" si="10"/>
        <v>0</v>
      </c>
      <c r="G58" s="63">
        <f>IF(B58=0,1,0)</f>
        <v>1</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f>Declaration!D83</f>
        <v>0</v>
      </c>
      <c r="C59" s="138" t="str">
        <f t="shared" ca="1" si="3"/>
        <v>Complete</v>
      </c>
      <c r="D59" s="196" t="str">
        <f>IF(H59=1,"Click here to answer question (G)","")</f>
        <v/>
      </c>
      <c r="E59" s="17" t="s">
        <v>16</v>
      </c>
      <c r="F59" s="85">
        <f t="shared" si="10"/>
        <v>0</v>
      </c>
      <c r="G59" s="63">
        <f t="shared" si="8"/>
        <v>1</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 C4:C13 A15:A18 C15:C18 A23:A26 A28:A31 A33:A36 A38:A41 A43:A46 A48:A51 C49 A53:A60 C60">
    <cfRule type="expression" dxfId="35" priority="418" stopIfTrue="1">
      <formula>$H4=1</formula>
    </cfRule>
    <cfRule type="expression" dxfId="34" priority="417" stopIfTrue="1">
      <formula>$H4=0</formula>
    </cfRule>
    <cfRule type="expression" dxfId="33" priority="416" stopIfTrue="1">
      <formula>$F4=0</formula>
    </cfRule>
  </conditionalFormatting>
  <conditionalFormatting sqref="A5:A13">
    <cfRule type="expression" dxfId="32" priority="119" stopIfTrue="1">
      <formula>AND($F5=1,$G5=0)</formula>
    </cfRule>
    <cfRule type="expression" dxfId="31" priority="120" stopIfTrue="1">
      <formula>AND($F5&lt;&gt;0,$G5&lt;&gt;0)</formula>
    </cfRule>
    <cfRule type="expression" dxfId="30" priority="118" stopIfTrue="1">
      <formula>$F5=0</formula>
    </cfRule>
  </conditionalFormatting>
  <conditionalFormatting sqref="A20:A21">
    <cfRule type="expression" dxfId="29" priority="10" stopIfTrue="1">
      <formula>$H20=0</formula>
    </cfRule>
    <cfRule type="expression" dxfId="28" priority="11" stopIfTrue="1">
      <formula>$H20=1</formula>
    </cfRule>
    <cfRule type="expression" dxfId="27" priority="9" stopIfTrue="1">
      <formula>$F20=0</formula>
    </cfRule>
  </conditionalFormatting>
  <conditionalFormatting sqref="A61:A62">
    <cfRule type="expression" dxfId="26" priority="2" stopIfTrue="1">
      <formula>OR(C61="Complete",C61="填写", C61="記入",C61="완료",C61="Complétez",C61="Concluído",C61="Vollständig",C61="Completare",C61="Doldurun")</formula>
    </cfRule>
  </conditionalFormatting>
  <conditionalFormatting sqref="A65 C65">
    <cfRule type="expression" dxfId="25" priority="80" stopIfTrue="1">
      <formula>IF(AND($F$65=1,$G$65=1),TRUE,FALSE)</formula>
    </cfRule>
  </conditionalFormatting>
  <conditionalFormatting sqref="B60">
    <cfRule type="expression" dxfId="24" priority="116" stopIfTrue="1">
      <formula>$F60=0</formula>
    </cfRule>
  </conditionalFormatting>
  <conditionalFormatting sqref="B61:B65">
    <cfRule type="expression" dxfId="23" priority="100" stopIfTrue="1">
      <formula>IF(F61=0,TRUE)</formula>
    </cfRule>
  </conditionalFormatting>
  <conditionalFormatting sqref="C20">
    <cfRule type="expression" dxfId="22" priority="13" stopIfTrue="1">
      <formula>OR($B15="No",$B15="Unknown",B$15="Not applicable for this declaration")</formula>
    </cfRule>
  </conditionalFormatting>
  <conditionalFormatting sqref="C20:C21">
    <cfRule type="expression" dxfId="21" priority="20" stopIfTrue="1">
      <formula>OR(C20="Complete",C20="填写", C20="記入済",C20="완료",C20="Complétez",C20="Concluído",C20="Vollständig",C20="Completare",C20="Doldurun")</formula>
    </cfRule>
  </conditionalFormatting>
  <conditionalFormatting sqref="C21">
    <cfRule type="expression" dxfId="20" priority="12" stopIfTrue="1">
      <formula>OR($B16="No",$B16="Unknown",B$16="Not applicable for this declaration")</formula>
    </cfRule>
  </conditionalFormatting>
  <conditionalFormatting sqref="C23 C28 C33 C38 C43 C48 C50 C53:C56 C58:C59 A61:A62 C61:C62">
    <cfRule type="expression" dxfId="19" priority="1" stopIfTrue="1">
      <formula>OR($B$15="No",$B$15="Unknown",$B$15="Not applicable for this declaration",$B$20="No",$B$20="Unknown",$B$20="Not applicable for this declaration")</formula>
    </cfRule>
  </conditionalFormatting>
  <conditionalFormatting sqref="C23:C24">
    <cfRule type="expression" dxfId="18" priority="64" stopIfTrue="1">
      <formula>OR(C23="Complete",C23="填写", C23="記入済",C23="완료",C23="Complétez",C23="Concluído",C23="Vollständig",C23="Completare",C23="Doldurun")</formula>
    </cfRule>
  </conditionalFormatting>
  <conditionalFormatting sqref="C24 C34 C39 C44">
    <cfRule type="expression" dxfId="17" priority="8" stopIfTrue="1">
      <formula>OR($B$16="No",$B$16="Unknown",$B$16="Not applicable for reporting",$B$21="No",$B$21="Unknown",$B$21="Not applicable for reporting")</formula>
    </cfRule>
  </conditionalFormatting>
  <conditionalFormatting sqref="C28">
    <cfRule type="expression" dxfId="16" priority="67" stopIfTrue="1">
      <formula>OR(C28="Complete",C28="填写", C28="記入済",C28="완료",C28="Complétez",C28="Concluído",C28="Vollständig",C28="Completare",C28="Doldurun")</formula>
    </cfRule>
  </conditionalFormatting>
  <conditionalFormatting sqref="C33">
    <cfRule type="expression" dxfId="15" priority="5" stopIfTrue="1">
      <formula>OR(C33="Complete",C33="填写", C33="記入済",C33="완료",C33="Complétez",C33="Concluído",C33="Vollständig",C33="Completare",C33="Doldurun")</formula>
    </cfRule>
  </conditionalFormatting>
  <conditionalFormatting sqref="C34">
    <cfRule type="expression" dxfId="14" priority="69" stopIfTrue="1">
      <formula>OR(C34="Complete",C34="填写", C34="記入済",C34="완료",C34="Complétez",C34="Concluído",C34="Vollständig",C34="Completare",C34="Doldurun")</formula>
    </cfRule>
  </conditionalFormatting>
  <conditionalFormatting sqref="C38">
    <cfRule type="expression" dxfId="13" priority="4" stopIfTrue="1">
      <formula>OR(C38="Complete",C38="填写", C38="記入済",C38="완료",C38="Complétez",C38="Concluído",C38="Vollständig",C38="Completare",C38="Doldurun")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3">
    <cfRule type="expression" dxfId="11" priority="3" stopIfTrue="1">
      <formula>OR(C43="Complete",C43="填写", C43="記入済",C43="완료",C43="Complétez",C43="Concluído",C43="Vollständig",C43="Completare",C43="Doldurun")</formula>
    </cfRule>
  </conditionalFormatting>
  <conditionalFormatting sqref="C44">
    <cfRule type="expression" dxfId="10" priority="73" stopIfTrue="1">
      <formula>OR(C44="Complete",C44="填写", C44="記入済",C44="완료",C44="Complétez",C44="Concluído",C44="Vollständig",C44="Completare",C44="Doldurun")</formula>
    </cfRule>
  </conditionalFormatting>
  <conditionalFormatting sqref="C48">
    <cfRule type="expression" dxfId="9" priority="39" stopIfTrue="1">
      <formula>OR(C48="Complete",C48="填写", C48="記入済",C48="완료",C48="Complétez",C48="Concluído",C48="Vollständig",C48="Completare",C48="Doldurun")</formula>
    </cfRule>
  </conditionalFormatting>
  <conditionalFormatting sqref="C50">
    <cfRule type="expression" dxfId="8" priority="90" stopIfTrue="1">
      <formula>OR(C50="Complete",C50="填写", C50="記入済",C50="완료",C50="Complétez",C50="Concluído",C50="Vollständig",C50="Completare",C50="Doldurun")</formula>
    </cfRule>
  </conditionalFormatting>
  <conditionalFormatting sqref="C51">
    <cfRule type="expression" dxfId="7" priority="14" stopIfTrue="1">
      <formula>$F51=0</formula>
    </cfRule>
    <cfRule type="expression" dxfId="6" priority="16" stopIfTrue="1">
      <formula>$H51=1</formula>
    </cfRule>
    <cfRule type="expression" dxfId="5" priority="15" stopIfTrue="1">
      <formula>$H51=0</formula>
    </cfRule>
  </conditionalFormatting>
  <conditionalFormatting sqref="C53:C56">
    <cfRule type="expression" dxfId="4" priority="35" stopIfTrue="1">
      <formula>OR(C53="Complete",C53="填写", C53="記入済",C53="완료",C53="Complétez",C53="Concluído",C53="Vollständig",C53="Completare",C53="Doldurun")</formula>
    </cfRule>
  </conditionalFormatting>
  <conditionalFormatting sqref="C58">
    <cfRule type="expression" dxfId="3" priority="41" stopIfTrue="1">
      <formula>OR(C58="Complete",C58="填写", C58="記入済",C58="완료",C58="Complétez",C58="Concluído",C58="Vollständig",C58="Completare",C58="Doldurun")</formula>
    </cfRule>
  </conditionalFormatting>
  <conditionalFormatting sqref="C59">
    <cfRule type="expression" dxfId="2" priority="32" stopIfTrue="1">
      <formula>OR(C59="Complete",C59="填写", C59="記入済",C59="완료",C59="Complétez",C59="Concluído",C59="Vollständig",C59="Completare",C59="Doldurun")</formula>
    </cfRule>
  </conditionalFormatting>
  <conditionalFormatting sqref="C61:C62">
    <cfRule type="expression" dxfId="1" priority="18" stopIfTrue="1">
      <formula>OR(C61="Complete",C61="填写", C61="記入済",C61="완료",C61="Complétez",C61="Concluído",C61="Vollständig",C61="Completare",C61="Doldurun")</formula>
    </cfRule>
  </conditionalFormatting>
  <conditionalFormatting sqref="D49">
    <cfRule type="expression" dxfId="0" priority="427" stopIfTrue="1">
      <formula>$H$49=0</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ht="28.5">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ht="28.5">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5">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54">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ht="28.5">
      <c r="A191" s="128" t="str">
        <f t="shared" si="8"/>
        <v>Smelter ListC4</v>
      </c>
      <c r="B191" s="128" t="s">
        <v>1403</v>
      </c>
      <c r="C191" s="128" t="s">
        <v>914</v>
      </c>
      <c r="D191" s="128" t="s">
        <v>1354</v>
      </c>
      <c r="E191" s="295" t="s">
        <v>1355</v>
      </c>
      <c r="F191" s="292" t="s">
        <v>1356</v>
      </c>
      <c r="G191" s="128" t="s">
        <v>1357</v>
      </c>
      <c r="H191" s="298" t="s">
        <v>1358</v>
      </c>
    </row>
    <row r="192" spans="1:8" ht="28.5">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ht="28.5">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57">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6B838EF9-357D-44F2-BF0C-EFCA136A552A}"/>
    </customSheetView>
    <customSheetView guid="{C59130F4-2E03-5E48-94CE-6E4A0484DB9E}" showAutoFilter="1">
      <selection activeCell="E4" sqref="E4"/>
      <pageMargins left="0" right="0" top="0" bottom="0" header="0" footer="0"/>
      <pageSetup paperSize="9" orientation="portrait"/>
      <headerFooter alignWithMargins="0"/>
      <autoFilter ref="B1:N1" xr:uid="{1C7E4765-C4D8-4DE8-911E-E858CDB5FCA5}"/>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Arie</cp:lastModifiedBy>
  <cp:revision/>
  <dcterms:created xsi:type="dcterms:W3CDTF">2010-06-21T21:00:23Z</dcterms:created>
  <dcterms:modified xsi:type="dcterms:W3CDTF">2023-08-04T18:10:26Z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