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Arie\Documents\website files\Compliance\AMRT\"/>
    </mc:Choice>
  </mc:AlternateContent>
  <xr:revisionPtr revIDLastSave="0" documentId="13_ncr:1_{62B66ADE-AFFA-4E81-82AA-DB041B5E570A}" xr6:coauthVersionLast="47" xr6:coauthVersionMax="47" xr10:uidLastSave="{00000000-0000-0000-0000-000000000000}"/>
  <workbookProtection workbookAlgorithmName="SHA-512" workbookHashValue="4ZMX7Z1EVpO44MWOYyifNMRK9EtAaxjlPtLVPQXuomT9I208EVGRnHWAJIttVBRO3exR7JHGf7NkfWGsRJ7Diw==" workbookSaltValue="XX1UMMgo0YG70OxivUJGdg==" workbookSpinCount="100000" lockStructure="1"/>
  <bookViews>
    <workbookView xWindow="-120" yWindow="-120" windowWidth="20730" windowHeight="11040" activeTab="3"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G5" i="9" s="1"/>
  <c r="H5" i="9" s="1"/>
  <c r="D5" i="9" s="1"/>
  <c r="B6" i="9"/>
  <c r="G6" i="9"/>
  <c r="P13" i="2"/>
  <c r="Q13" i="2"/>
  <c r="P12" i="2"/>
  <c r="Q12" i="2"/>
  <c r="R12" i="2"/>
  <c r="B17" i="9"/>
  <c r="G17" i="9"/>
  <c r="B18" i="9"/>
  <c r="G18" i="9" s="1"/>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s="1"/>
  <c r="R39" i="2" s="1"/>
  <c r="S39" i="2" s="1"/>
  <c r="T39" i="2" s="1"/>
  <c r="U39" i="2" s="1"/>
  <c r="V39" i="2" s="1"/>
  <c r="P38" i="2"/>
  <c r="P37" i="2"/>
  <c r="Q37" i="2" s="1"/>
  <c r="P36" i="2"/>
  <c r="P14" i="2"/>
  <c r="P15" i="2"/>
  <c r="Q14" i="2"/>
  <c r="R14" i="2" s="1"/>
  <c r="S14" i="2" s="1"/>
  <c r="Q15" i="2"/>
  <c r="P16" i="2"/>
  <c r="P17" i="2"/>
  <c r="Q16" i="2"/>
  <c r="R15" i="2"/>
  <c r="S15" i="2" s="1"/>
  <c r="R16" i="2"/>
  <c r="Q17" i="2"/>
  <c r="P19" i="2"/>
  <c r="P18" i="2"/>
  <c r="Q18" i="2"/>
  <c r="R17" i="2"/>
  <c r="S16" i="2"/>
  <c r="T16" i="2" s="1"/>
  <c r="U16" i="2" s="1"/>
  <c r="S17" i="2"/>
  <c r="R18" i="2"/>
  <c r="P20" i="2"/>
  <c r="P21" i="2"/>
  <c r="Q20" i="2"/>
  <c r="Q19" i="2"/>
  <c r="R19" i="2"/>
  <c r="S18" i="2"/>
  <c r="T17" i="2"/>
  <c r="U17" i="2" s="1"/>
  <c r="V17" i="2" s="1"/>
  <c r="W17" i="2" s="1"/>
  <c r="P33" i="2"/>
  <c r="Q33" i="2" s="1"/>
  <c r="P31" i="2"/>
  <c r="P30" i="2"/>
  <c r="Q21" i="2"/>
  <c r="R21" i="2"/>
  <c r="R20" i="2"/>
  <c r="S21" i="2"/>
  <c r="T21" i="2"/>
  <c r="S20" i="2"/>
  <c r="S19" i="2"/>
  <c r="T20" i="2"/>
  <c r="T18"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c r="H12" i="9"/>
  <c r="D12" i="9" s="1"/>
  <c r="B14" i="9"/>
  <c r="G14" i="9"/>
  <c r="H14" i="9"/>
  <c r="D14" i="9"/>
  <c r="B10" i="9"/>
  <c r="G10" i="9" s="1"/>
  <c r="H10" i="9" s="1"/>
  <c r="D10" i="9" s="1"/>
  <c r="B13" i="9"/>
  <c r="G13" i="9"/>
  <c r="H13" i="9" s="1"/>
  <c r="D13" i="9" s="1"/>
  <c r="B11" i="9"/>
  <c r="G11" i="9"/>
  <c r="H11" i="9" s="1"/>
  <c r="D11" i="9" s="1"/>
  <c r="B9" i="9"/>
  <c r="G9" i="9" s="1"/>
  <c r="H9" i="9" s="1"/>
  <c r="D9" i="9" s="1"/>
  <c r="B8" i="9"/>
  <c r="G8" i="9"/>
  <c r="H8" i="9"/>
  <c r="D8" i="9" s="1"/>
  <c r="B29" i="9"/>
  <c r="G29" i="9"/>
  <c r="B30" i="9"/>
  <c r="G30" i="9" s="1"/>
  <c r="B31" i="9"/>
  <c r="G31" i="9"/>
  <c r="B32" i="9"/>
  <c r="G32" i="9"/>
  <c r="B33" i="9"/>
  <c r="G33" i="9"/>
  <c r="B34" i="9"/>
  <c r="G34" i="9"/>
  <c r="B35" i="9"/>
  <c r="G35" i="9"/>
  <c r="B36" i="9"/>
  <c r="G36" i="9"/>
  <c r="B37" i="9"/>
  <c r="G37" i="9"/>
  <c r="B28" i="9"/>
  <c r="G28" i="9" s="1"/>
  <c r="B19" i="9"/>
  <c r="G19" i="9"/>
  <c r="B20" i="9"/>
  <c r="G20" i="9"/>
  <c r="B21" i="9"/>
  <c r="B22" i="9"/>
  <c r="G22" i="9"/>
  <c r="B23" i="9"/>
  <c r="B24" i="9"/>
  <c r="G24" i="9"/>
  <c r="B25" i="9"/>
  <c r="B26" i="9"/>
  <c r="G26" i="9"/>
  <c r="Q2499" i="4"/>
  <c r="Q2498" i="4"/>
  <c r="Q2497" i="4"/>
  <c r="Q2496" i="4"/>
  <c r="B4" i="9"/>
  <c r="G4" i="9"/>
  <c r="H4" i="9"/>
  <c r="D4" i="9" s="1"/>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B10" i="2"/>
  <c r="A6" i="9" s="1"/>
  <c r="A17" i="6"/>
  <c r="I4" i="9"/>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U21" i="2"/>
  <c r="V21" i="2"/>
  <c r="U20" i="2"/>
  <c r="T19" i="2"/>
  <c r="U19" i="2"/>
  <c r="V19" i="2"/>
  <c r="U18" i="2"/>
  <c r="V18" i="2" s="1"/>
  <c r="V20" i="2"/>
  <c r="W20" i="2" s="1"/>
  <c r="X20" i="2" s="1"/>
  <c r="W21" i="2"/>
  <c r="X21" i="2"/>
  <c r="P35" i="2"/>
  <c r="Q35" i="2"/>
  <c r="P32" i="2"/>
  <c r="Q32" i="2" s="1"/>
  <c r="R32" i="2" s="1"/>
  <c r="G38" i="9" a="1"/>
  <c r="C14" i="9" l="1"/>
  <c r="C12" i="9"/>
  <c r="C13" i="9"/>
  <c r="C11" i="9"/>
  <c r="C10" i="9"/>
  <c r="C9" i="9"/>
  <c r="C8" i="9"/>
  <c r="W18" i="2"/>
  <c r="Y20" i="2"/>
  <c r="R13" i="2"/>
  <c r="Q38" i="2"/>
  <c r="Y21" i="2"/>
  <c r="Z21" i="2" s="1"/>
  <c r="Q34" i="2"/>
  <c r="R34" i="2" s="1"/>
  <c r="T15" i="2"/>
  <c r="U15" i="2" s="1"/>
  <c r="V15" i="2" s="1"/>
  <c r="W15" i="2" s="1"/>
  <c r="W19" i="2"/>
  <c r="X19" i="2" s="1"/>
  <c r="Y19" i="2" s="1"/>
  <c r="Z19" i="2" s="1"/>
  <c r="V16" i="2"/>
  <c r="W16" i="2" s="1"/>
  <c r="Q36" i="2"/>
  <c r="R36" i="2" s="1"/>
  <c r="R37" i="2"/>
  <c r="R38" i="2"/>
  <c r="S38" i="2" s="1"/>
  <c r="T14" i="2"/>
  <c r="W39" i="2"/>
  <c r="X39" i="2" s="1"/>
  <c r="S12" i="2"/>
  <c r="T12" i="2" s="1"/>
  <c r="S13" i="2"/>
  <c r="T13" i="2" s="1"/>
  <c r="X17" i="2"/>
  <c r="Q31" i="2"/>
  <c r="R31" i="2" s="1"/>
  <c r="Q30" i="2"/>
  <c r="R30" i="2" s="1"/>
  <c r="Z20" i="2"/>
  <c r="X18" i="2"/>
  <c r="F38" i="9"/>
  <c r="C2" i="9" s="1"/>
  <c r="F6" i="9"/>
  <c r="H6" i="9" s="1"/>
  <c r="C5" i="9"/>
  <c r="C4" i="9"/>
  <c r="G38" i="9"/>
  <c r="U14" i="2" l="1"/>
  <c r="Y18" i="2"/>
  <c r="Z18" i="2" s="1"/>
  <c r="R33" i="2"/>
  <c r="S32" i="2" s="1"/>
  <c r="X16" i="2"/>
  <c r="Y16" i="2" s="1"/>
  <c r="X15" i="2"/>
  <c r="Y15" i="2" s="1"/>
  <c r="R35" i="2"/>
  <c r="S31" i="2"/>
  <c r="S30" i="2"/>
  <c r="T30" i="2" s="1"/>
  <c r="U12" i="2"/>
  <c r="V12" i="2" s="1"/>
  <c r="U13" i="2"/>
  <c r="V13" i="2" s="1"/>
  <c r="S36" i="2"/>
  <c r="S37" i="2"/>
  <c r="T37" i="2" s="1"/>
  <c r="S33" i="2"/>
  <c r="Y39" i="2"/>
  <c r="Z39" i="2" s="1"/>
  <c r="Y17" i="2"/>
  <c r="T38" i="2"/>
  <c r="U38" i="2" s="1"/>
  <c r="C6" i="9"/>
  <c r="D6" i="9"/>
  <c r="H38" i="9"/>
  <c r="B38" i="9"/>
  <c r="Z17" i="2" l="1"/>
  <c r="V14" i="2"/>
  <c r="W14" i="2" s="1"/>
  <c r="S34" i="2"/>
  <c r="S35" i="2"/>
  <c r="T35" i="2" s="1"/>
  <c r="U37" i="2"/>
  <c r="V37" i="2" s="1"/>
  <c r="W12" i="2"/>
  <c r="X12" i="2" s="1"/>
  <c r="W13" i="2"/>
  <c r="X13" i="2" s="1"/>
  <c r="T36" i="2"/>
  <c r="U36" i="2" s="1"/>
  <c r="Z16" i="2"/>
  <c r="Z15" i="2"/>
  <c r="V38" i="2"/>
  <c r="W38" i="2" s="1"/>
  <c r="T32" i="2"/>
  <c r="T31" i="2"/>
  <c r="D38" i="9"/>
  <c r="C38" i="9"/>
  <c r="X14" i="2" l="1"/>
  <c r="Y14" i="2" s="1"/>
  <c r="T34" i="2"/>
  <c r="U34" i="2" s="1"/>
  <c r="T33" i="2"/>
  <c r="U33" i="2" s="1"/>
  <c r="V36" i="2"/>
  <c r="W36" i="2" s="1"/>
  <c r="Y13" i="2"/>
  <c r="Z13" i="2" s="1"/>
  <c r="Y12" i="2"/>
  <c r="Z12" i="2" s="1"/>
  <c r="U35" i="2"/>
  <c r="V35" i="2" s="1"/>
  <c r="W37" i="2"/>
  <c r="X37" i="2" s="1"/>
  <c r="U31" i="2"/>
  <c r="U30" i="2"/>
  <c r="V30" i="2" s="1"/>
  <c r="X38" i="2"/>
  <c r="Y38" i="2" s="1"/>
  <c r="U32" i="2" l="1"/>
  <c r="V32" i="2" s="1"/>
  <c r="Z14" i="2"/>
  <c r="W35" i="2"/>
  <c r="X35" i="2" s="1"/>
  <c r="Y37" i="2"/>
  <c r="Z37" i="2" s="1"/>
  <c r="V33" i="2"/>
  <c r="V34" i="2"/>
  <c r="W34" i="2" s="1"/>
  <c r="AA12" i="2"/>
  <c r="AA13" i="2" a="1"/>
  <c r="AA13" i="2" s="1"/>
  <c r="Z38" i="2"/>
  <c r="X36" i="2"/>
  <c r="Y36" i="2" s="1"/>
  <c r="V31" i="2" l="1"/>
  <c r="W31" i="2" s="1"/>
  <c r="X34" i="2"/>
  <c r="Y34" i="2" s="1"/>
  <c r="Z36" i="2"/>
  <c r="W32" i="2"/>
  <c r="W33" i="2"/>
  <c r="X33" i="2" s="1"/>
  <c r="B28" i="2"/>
  <c r="B40" i="2"/>
  <c r="B29" i="2"/>
  <c r="A18" i="9" s="1"/>
  <c r="F18" i="9" s="1"/>
  <c r="H18" i="9" s="1"/>
  <c r="B41" i="2"/>
  <c r="Y35" i="2"/>
  <c r="Z35" i="2" s="1"/>
  <c r="AA14" i="2" a="1"/>
  <c r="AA14" i="2" s="1"/>
  <c r="AA15" i="2" s="1" a="1"/>
  <c r="AA15" i="2" s="1"/>
  <c r="W30" i="2" l="1"/>
  <c r="X30" i="2" s="1"/>
  <c r="Y33" i="2"/>
  <c r="Z33" i="2" s="1"/>
  <c r="Z34" i="2"/>
  <c r="A17" i="9"/>
  <c r="F17" i="9" s="1"/>
  <c r="H17" i="9" s="1"/>
  <c r="G7" i="9"/>
  <c r="H7" i="9" s="1"/>
  <c r="B43" i="2"/>
  <c r="B31" i="2"/>
  <c r="A20" i="9" s="1"/>
  <c r="F20" i="9" s="1"/>
  <c r="H20" i="9" s="1"/>
  <c r="X32" i="2"/>
  <c r="Y32" i="2" s="1"/>
  <c r="X31" i="2"/>
  <c r="A29" i="9"/>
  <c r="H29" i="9" s="1"/>
  <c r="A41" i="9"/>
  <c r="AA16" i="2" a="1"/>
  <c r="AA16" i="2" s="1"/>
  <c r="D18" i="9"/>
  <c r="C18" i="9"/>
  <c r="B42" i="2"/>
  <c r="B30" i="2"/>
  <c r="A19" i="9" s="1"/>
  <c r="F19" i="9" s="1"/>
  <c r="H19" i="9" s="1"/>
  <c r="A40" i="9"/>
  <c r="A28" i="9"/>
  <c r="H28" i="9" s="1"/>
  <c r="D28" i="9" l="1"/>
  <c r="C28" i="9"/>
  <c r="D29" i="9"/>
  <c r="C29" i="9"/>
  <c r="D20" i="9"/>
  <c r="C20" i="9"/>
  <c r="F40" i="9"/>
  <c r="K40" i="9"/>
  <c r="G40" i="9" s="1"/>
  <c r="AA17" i="2" a="1"/>
  <c r="AA17" i="2" s="1"/>
  <c r="A31" i="9"/>
  <c r="H31" i="9" s="1"/>
  <c r="A43" i="9"/>
  <c r="D19" i="9"/>
  <c r="C19" i="9"/>
  <c r="D7" i="9"/>
  <c r="C7" i="9"/>
  <c r="A42" i="9"/>
  <c r="A30" i="9"/>
  <c r="H30" i="9" s="1"/>
  <c r="Y31" i="2"/>
  <c r="Z31" i="2" s="1"/>
  <c r="Y30" i="2"/>
  <c r="Z30" i="2" s="1"/>
  <c r="D17" i="9"/>
  <c r="C17" i="9"/>
  <c r="Z32" i="2"/>
  <c r="B32" i="2"/>
  <c r="A21" i="9" s="1"/>
  <c r="F21" i="9" s="1"/>
  <c r="H21" i="9" s="1"/>
  <c r="B44" i="2"/>
  <c r="K41" i="9"/>
  <c r="G41" i="9" s="1"/>
  <c r="F41" i="9"/>
  <c r="AA18" i="2" l="1" a="1"/>
  <c r="AA18" i="2" s="1"/>
  <c r="H40" i="9"/>
  <c r="H41" i="9"/>
  <c r="A32" i="9"/>
  <c r="H32" i="9" s="1"/>
  <c r="A44" i="9"/>
  <c r="C21" i="9"/>
  <c r="D21" i="9"/>
  <c r="C30" i="9"/>
  <c r="D30" i="9"/>
  <c r="F43" i="9"/>
  <c r="K43" i="9"/>
  <c r="G43" i="9" s="1"/>
  <c r="F42" i="9"/>
  <c r="K42" i="9"/>
  <c r="G42" i="9" s="1"/>
  <c r="C31" i="9"/>
  <c r="D31" i="9"/>
  <c r="B33" i="2"/>
  <c r="A22" i="9" s="1"/>
  <c r="F22" i="9" s="1"/>
  <c r="H22" i="9" s="1"/>
  <c r="B45" i="2"/>
  <c r="F44" i="9" l="1"/>
  <c r="K44" i="9"/>
  <c r="G44" i="9" s="1"/>
  <c r="H42" i="9"/>
  <c r="D32" i="9"/>
  <c r="C32" i="9"/>
  <c r="D41" i="9"/>
  <c r="C41" i="9"/>
  <c r="D22" i="9"/>
  <c r="C22" i="9"/>
  <c r="H43" i="9"/>
  <c r="D40" i="9"/>
  <c r="C40" i="9"/>
  <c r="B46" i="2"/>
  <c r="B34" i="2"/>
  <c r="A23" i="9" s="1"/>
  <c r="F23" i="9" s="1"/>
  <c r="H23" i="9" s="1"/>
  <c r="AA19" i="2" a="1"/>
  <c r="AA19" i="2" s="1"/>
  <c r="A33" i="9"/>
  <c r="H33" i="9" s="1"/>
  <c r="A45" i="9"/>
  <c r="K45" i="9" l="1"/>
  <c r="G45" i="9" s="1"/>
  <c r="F45" i="9"/>
  <c r="D33" i="9"/>
  <c r="C33" i="9"/>
  <c r="H44" i="9"/>
  <c r="D23" i="9"/>
  <c r="C23" i="9"/>
  <c r="B47" i="2"/>
  <c r="B35" i="2"/>
  <c r="A24" i="9" s="1"/>
  <c r="F24" i="9" s="1"/>
  <c r="H24" i="9" s="1"/>
  <c r="AA20" i="2" a="1"/>
  <c r="AA20" i="2" s="1"/>
  <c r="A46" i="9"/>
  <c r="A34" i="9"/>
  <c r="H34" i="9" s="1"/>
  <c r="D43" i="9"/>
  <c r="C43" i="9"/>
  <c r="D42" i="9"/>
  <c r="C42" i="9"/>
  <c r="F46" i="9" l="1"/>
  <c r="K46" i="9"/>
  <c r="G46" i="9" s="1"/>
  <c r="D24" i="9"/>
  <c r="C24" i="9"/>
  <c r="D44" i="9"/>
  <c r="C44" i="9"/>
  <c r="A47" i="9"/>
  <c r="A35" i="9"/>
  <c r="H35" i="9" s="1"/>
  <c r="D34" i="9"/>
  <c r="C34" i="9"/>
  <c r="B36" i="2"/>
  <c r="A25" i="9" s="1"/>
  <c r="F25" i="9" s="1"/>
  <c r="H25" i="9" s="1"/>
  <c r="B48" i="2"/>
  <c r="AA21" i="2" a="1"/>
  <c r="AA21" i="2" s="1"/>
  <c r="H45" i="9"/>
  <c r="D35" i="9" l="1"/>
  <c r="C35" i="9"/>
  <c r="H46" i="9"/>
  <c r="F47" i="9"/>
  <c r="K47" i="9"/>
  <c r="G47" i="9" s="1"/>
  <c r="D45" i="9"/>
  <c r="C45" i="9"/>
  <c r="B37" i="2"/>
  <c r="A26" i="9" s="1"/>
  <c r="F26" i="9" s="1"/>
  <c r="H26" i="9" s="1"/>
  <c r="B49" i="2"/>
  <c r="A36" i="9"/>
  <c r="H36" i="9" s="1"/>
  <c r="A48" i="9"/>
  <c r="D25" i="9"/>
  <c r="C25" i="9"/>
  <c r="H47" i="9" l="1"/>
  <c r="D26" i="9"/>
  <c r="C26" i="9"/>
  <c r="F48" i="9"/>
  <c r="K48" i="9"/>
  <c r="G48" i="9" s="1"/>
  <c r="D46" i="9"/>
  <c r="C46" i="9"/>
  <c r="D36" i="9"/>
  <c r="C36" i="9"/>
  <c r="A37" i="9"/>
  <c r="H37" i="9" s="1"/>
  <c r="A49" i="9"/>
  <c r="H48" i="9" l="1"/>
  <c r="K49" i="9"/>
  <c r="G49" i="9" s="1"/>
  <c r="F49" i="9"/>
  <c r="D37" i="9"/>
  <c r="C37" i="9"/>
  <c r="D47" i="9"/>
  <c r="C47" i="9"/>
  <c r="H49" i="9" l="1"/>
  <c r="D48" i="9"/>
  <c r="C48" i="9"/>
  <c r="D49" i="9" l="1"/>
  <c r="C49" i="9"/>
  <c r="H50" i="9"/>
  <c r="D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<sst xmlns="http://schemas.openxmlformats.org/spreadsheetml/2006/main" count="15255" uniqueCount="12940">
  <si>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</si>
  <si>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</si>
  <si>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</si>
  <si>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</si>
  <si>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</si>
  <si>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</si>
  <si>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</si>
  <si>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</si>
  <si>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</si>
  <si>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</si>
  <si>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</si>
  <si>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</si>
  <si>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</si>
  <si>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</si>
  <si>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</si>
  <si>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</si>
  <si>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</si>
  <si>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</si>
  <si>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</si>
  <si>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</si>
  <si>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</si>
  <si>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</si>
  <si>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</si>
  <si>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</si>
  <si>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</si>
  <si>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</si>
  <si>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</si>
  <si>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</si>
  <si>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</si>
  <si>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</si>
  <si>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</si>
  <si>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</si>
  <si>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</si>
  <si>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</si>
  <si>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</si>
  <si>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</si>
  <si>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</si>
  <si>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</si>
  <si>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</si>
  <si>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</si>
  <si>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</si>
  <si>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</si>
  <si>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</si>
  <si>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</si>
  <si>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</si>
  <si>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</si>
  <si>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</si>
  <si>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</si>
  <si>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</si>
  <si>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</si>
  <si>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</si>
  <si>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</si>
  <si>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</si>
  <si>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</si>
  <si>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</si>
  <si>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</si>
  <si>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</si>
  <si>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</si>
  <si>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</si>
  <si>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</si>
  <si>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</si>
  <si>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</si>
  <si>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</si>
  <si>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</si>
  <si>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</si>
  <si>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</si>
  <si>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</si>
  <si>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</si>
  <si>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</si>
  <si>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</si>
  <si>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</si>
  <si>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</si>
  <si>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</si>
  <si>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</si>
  <si>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</si>
  <si>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</si>
  <si>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</si>
  <si>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</si>
  <si>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</si>
  <si>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</si>
  <si>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</si>
  <si>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</si>
  <si>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</si>
  <si>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</si>
  <si>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</si>
  <si>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</si>
  <si>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</si>
  <si>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</si>
  <si>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</si>
  <si>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</si>
  <si>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</si>
  <si>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</si>
  <si>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</si>
  <si>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</si>
  <si>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</si>
  <si>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</si>
  <si>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</si>
  <si>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</si>
  <si>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</si>
  <si>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</si>
  <si>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</si>
  <si>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</si>
  <si>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</si>
  <si>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</si>
  <si>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</si>
  <si>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</si>
  <si>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</si>
  <si>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</si>
  <si>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</si>
  <si>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</si>
  <si>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</si>
  <si>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</si>
  <si>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</si>
  <si>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</si>
  <si>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</si>
  <si>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</si>
  <si>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</si>
  <si>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</si>
  <si>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</si>
  <si>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</si>
  <si>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</si>
  <si>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</si>
  <si>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</si>
  <si>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</si>
  <si>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</si>
  <si>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</si>
  <si>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</si>
  <si>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</si>
  <si>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</si>
  <si>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</si>
  <si>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</si>
  <si>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</si>
  <si>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</si>
  <si>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</si>
  <si>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</si>
  <si>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</si>
  <si>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</si>
  <si>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</si>
  <si>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</si>
  <si>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</si>
  <si>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</si>
  <si>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</si>
  <si>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</si>
  <si>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</si>
  <si>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</si>
  <si>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</si>
  <si>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</si>
  <si>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</si>
  <si>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</si>
  <si>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</si>
  <si>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</si>
  <si>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</si>
  <si>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</si>
  <si>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</si>
  <si>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</si>
  <si>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</si>
  <si>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</si>
  <si>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</si>
  <si>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</si>
  <si>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</si>
  <si>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</si>
  <si>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</si>
  <si>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</si>
  <si>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</si>
  <si>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</si>
  <si>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</si>
  <si>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</si>
  <si>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</si>
  <si>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</si>
  <si>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</si>
  <si>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</si>
  <si>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</si>
  <si>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</si>
  <si>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</si>
  <si>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</si>
  <si>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</si>
  <si>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</si>
  <si>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</si>
  <si>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</si>
  <si>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</si>
  <si>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</si>
  <si>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</si>
  <si>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</si>
  <si>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</si>
  <si>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</si>
  <si>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</si>
  <si>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</si>
  <si>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</si>
  <si>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</si>
  <si>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</si>
  <si>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</si>
  <si>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</si>
  <si>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</si>
  <si>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</si>
  <si>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</si>
  <si>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</si>
  <si>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</si>
  <si>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</si>
  <si>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</si>
  <si>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</si>
  <si>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</si>
  <si>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</si>
  <si>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</si>
  <si>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</si>
  <si>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</si>
  <si>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</si>
  <si>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</si>
  <si>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</si>
  <si>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</si>
  <si>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</si>
  <si>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</si>
  <si>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</si>
  <si>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</si>
  <si>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</si>
  <si>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</si>
  <si>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</si>
  <si>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</si>
  <si>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</si>
  <si>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</si>
  <si>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</si>
  <si>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</si>
  <si>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</si>
  <si>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</si>
  <si>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</si>
  <si>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</si>
  <si>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</si>
  <si>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</si>
  <si>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</si>
  <si>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</si>
  <si>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</si>
  <si>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</si>
  <si>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</si>
  <si>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</si>
  <si>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</si>
  <si>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</si>
  <si>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</si>
  <si>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</si>
  <si>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</si>
  <si>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</si>
  <si>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</si>
  <si>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</si>
  <si>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</si>
  <si>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</si>
  <si>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</si>
  <si>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</si>
  <si>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</si>
  <si>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</si>
  <si>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</si>
  <si>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</si>
  <si>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</si>
  <si>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</si>
  <si>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</si>
  <si>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</si>
  <si>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</si>
  <si>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</si>
  <si>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</si>
  <si>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</si>
  <si>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</si>
  <si>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</si>
  <si>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</si>
  <si>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</si>
  <si>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</si>
  <si>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</si>
  <si>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</si>
  <si>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</si>
  <si>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</si>
  <si>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</si>
  <si>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</si>
  <si>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</si>
  <si>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</si>
  <si>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</si>
  <si>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</si>
  <si>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</si>
  <si>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</si>
  <si>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</si>
  <si>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</si>
  <si>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</si>
  <si>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</si>
  <si>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</si>
  <si>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</si>
  <si>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</si>
  <si>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</si>
  <si>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</si>
  <si>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</si>
  <si>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</si>
  <si>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</si>
  <si>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</si>
  <si>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</si>
  <si>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</si>
  <si>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</si>
  <si>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</si>
  <si>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</si>
  <si>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</si>
  <si>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</si>
  <si>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</si>
  <si>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</si>
  <si>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</si>
  <si>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</si>
  <si>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</si>
  <si>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</si>
  <si>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</si>
  <si>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</si>
  <si>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</si>
  <si>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</si>
  <si>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</si>
  <si>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</si>
  <si>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</si>
  <si>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</si>
  <si>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</si>
  <si>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</si>
  <si>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</si>
  <si>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</si>
  <si>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</si>
  <si>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</si>
  <si>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</si>
  <si>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</si>
  <si>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</si>
  <si>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</si>
  <si>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</si>
  <si>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</si>
  <si>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</si>
  <si>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</si>
  <si>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</si>
  <si>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</si>
  <si>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</si>
  <si>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</si>
  <si>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</si>
  <si>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</si>
  <si>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</si>
  <si>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</si>
  <si>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</si>
  <si>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</si>
  <si>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</si>
  <si>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</si>
  <si>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</si>
  <si>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</si>
  <si>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</si>
  <si>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</si>
  <si>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</si>
  <si>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</si>
  <si>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</si>
  <si>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</si>
  <si>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</si>
  <si>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</si>
  <si>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</si>
  <si>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</si>
  <si>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</si>
  <si>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</si>
  <si>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</si>
  <si>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</si>
  <si>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</si>
  <si>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</si>
  <si>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</si>
  <si>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</si>
  <si>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</si>
  <si>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</si>
  <si>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</si>
  <si>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</si>
  <si>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</si>
  <si>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</si>
  <si>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</si>
  <si>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</si>
  <si>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</si>
  <si>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</si>
  <si>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</si>
  <si>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</si>
  <si>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</si>
  <si>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</si>
  <si>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</si>
  <si>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</si>
  <si>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</si>
  <si>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</si>
  <si>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</si>
  <si>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</si>
  <si>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</si>
  <si>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</si>
  <si>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</si>
  <si>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</si>
  <si>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</si>
  <si>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</si>
  <si>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</si>
  <si>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</si>
  <si>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</si>
  <si>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</si>
  <si>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</si>
  <si>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</si>
  <si>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</si>
  <si>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</si>
  <si>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</si>
  <si>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</si>
  <si>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</si>
  <si>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</si>
  <si>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</si>
  <si>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</si>
  <si>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</si>
  <si>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</si>
  <si>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</si>
  <si>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</si>
  <si>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</si>
  <si>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</si>
  <si>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</si>
  <si>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</si>
  <si>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</si>
  <si>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</si>
  <si>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</si>
  <si>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</si>
  <si>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</si>
  <si>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</si>
  <si>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</si>
  <si>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</si>
  <si>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</si>
  <si>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</si>
  <si>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</si>
  <si>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</si>
  <si>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</si>
  <si>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</si>
  <si>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</si>
  <si>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</si>
  <si>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</si>
  <si>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</si>
  <si>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</si>
  <si>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</si>
  <si>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</si>
  <si>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</si>
  <si>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</si>
  <si>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</si>
  <si>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</si>
  <si>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</si>
  <si>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</si>
  <si>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</si>
  <si>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</si>
  <si>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</si>
  <si>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</si>
  <si>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</si>
  <si>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</si>
  <si>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</si>
  <si>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</si>
  <si>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</si>
  <si>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</si>
  <si>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</si>
  <si>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</si>
  <si>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</si>
  <si>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</si>
  <si>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</si>
  <si>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</si>
  <si>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</si>
  <si>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</si>
  <si>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</si>
  <si>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</si>
  <si>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</si>
  <si>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</si>
  <si>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</si>
  <si>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</si>
  <si>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</si>
  <si>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</si>
  <si>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</si>
  <si>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</si>
  <si>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</si>
  <si>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</si>
  <si>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</si>
  <si>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</si>
  <si>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</si>
  <si>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</si>
  <si>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</si>
  <si>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</si>
  <si>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</si>
  <si>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</si>
  <si>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</si>
  <si>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</si>
  <si>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</si>
  <si>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</si>
  <si>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</si>
  <si>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</si>
  <si>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</si>
  <si>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</si>
  <si>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</si>
  <si>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</si>
  <si>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</si>
  <si>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</si>
  <si>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</si>
  <si>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</si>
  <si>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</si>
  <si>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</si>
  <si>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</si>
  <si>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</si>
  <si>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</si>
  <si>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</si>
  <si>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</si>
  <si>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</si>
  <si>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</si>
  <si>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</si>
  <si>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</si>
  <si>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</si>
  <si>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</si>
  <si>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</si>
  <si>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</si>
  <si>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</si>
  <si>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</si>
  <si>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</si>
  <si>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</si>
  <si>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</si>
  <si>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</si>
  <si>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</si>
  <si>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</si>
  <si>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</si>
  <si>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</si>
  <si>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</si>
  <si>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</si>
  <si>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</si>
  <si>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</si>
  <si>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</si>
  <si>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</si>
  <si>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</si>
  <si>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</si>
  <si>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</si>
  <si>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</si>
  <si>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</si>
  <si>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</si>
  <si>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</si>
  <si>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</si>
  <si>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</si>
  <si>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</si>
  <si>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</si>
  <si>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</si>
  <si>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</si>
  <si>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</si>
  <si>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</si>
  <si>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</si>
  <si>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</si>
  <si>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</si>
  <si>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</si>
  <si>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</si>
  <si>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</si>
  <si>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</si>
  <si>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</si>
  <si>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</si>
  <si>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</si>
  <si>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</si>
  <si>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</si>
  <si>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</si>
  <si>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</si>
  <si>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</si>
  <si>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</si>
  <si>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</si>
  <si>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</si>
  <si>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</si>
  <si>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</si>
  <si>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</si>
  <si>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</si>
  <si>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</si>
  <si>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</si>
  <si>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</si>
  <si>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</si>
  <si>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</si>
  <si>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</si>
  <si>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</si>
  <si>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</si>
  <si>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</si>
  <si>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</si>
  <si>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</si>
  <si>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</si>
  <si>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</si>
  <si>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</si>
  <si>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</si>
  <si>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</si>
  <si>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</si>
  <si>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</si>
  <si>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</si>
  <si>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</si>
  <si>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</si>
  <si>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</si>
  <si>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</si>
  <si>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</si>
  <si>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</si>
  <si>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</si>
  <si>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</si>
  <si>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</si>
  <si>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</si>
  <si>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</si>
  <si>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</si>
  <si>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</si>
  <si>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</si>
  <si>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</si>
  <si>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</si>
  <si>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</si>
  <si>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</si>
  <si>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</si>
  <si>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</si>
  <si>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</si>
  <si>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</si>
  <si>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</si>
  <si>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</si>
  <si>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</si>
  <si>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</si>
  <si>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</si>
  <si>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</si>
  <si>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</si>
  <si>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</si>
  <si>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</si>
  <si>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</si>
  <si>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</si>
  <si>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</si>
  <si>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</si>
  <si>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</si>
  <si>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</si>
  <si>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</si>
  <si>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</si>
  <si>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</si>
  <si>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</si>
  <si>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</si>
  <si>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</si>
  <si>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</si>
  <si>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</si>
  <si>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</si>
  <si>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</si>
  <si>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</si>
  <si>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</si>
  <si>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</si>
  <si>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</si>
  <si>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</si>
  <si>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</si>
  <si>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</si>
  <si>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</si>
  <si>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</si>
  <si>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</si>
  <si>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</si>
  <si>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</si>
  <si>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</si>
  <si>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</si>
  <si>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</si>
  <si>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</si>
  <si>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</si>
  <si>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</si>
  <si>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</si>
  <si>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</si>
  <si>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</si>
  <si>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</si>
  <si>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</si>
  <si>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</si>
  <si>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</si>
  <si>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</si>
  <si>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</si>
  <si>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</si>
  <si>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</si>
  <si>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</si>
  <si>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</si>
  <si>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</si>
  <si>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</si>
  <si>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</si>
  <si>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</si>
  <si>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</si>
  <si>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</si>
  <si>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</si>
  <si>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</si>
  <si>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</si>
  <si>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</si>
  <si>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</si>
  <si>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</si>
  <si>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</si>
  <si>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</si>
  <si>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</si>
  <si>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</si>
  <si>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</si>
  <si>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</si>
  <si>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</si>
  <si>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</si>
  <si>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</si>
  <si>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</si>
  <si>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</si>
  <si>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</si>
  <si>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</si>
  <si>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</si>
  <si>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</si>
  <si>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</si>
  <si>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</si>
  <si>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</si>
  <si>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</si>
  <si>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</si>
  <si>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</si>
  <si>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</si>
  <si>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</si>
  <si>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</si>
  <si>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</si>
  <si>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</si>
  <si>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</si>
  <si>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</si>
  <si>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</si>
  <si>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</si>
  <si>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</si>
  <si>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</si>
  <si>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</si>
  <si>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</si>
  <si>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</si>
  <si>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</si>
  <si>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</si>
  <si>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</si>
  <si>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</si>
  <si>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</si>
  <si>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</si>
  <si>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</si>
  <si>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</si>
  <si>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</si>
  <si>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</si>
  <si>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</si>
  <si>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</si>
  <si>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</si>
  <si>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</si>
  <si>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</si>
  <si>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</si>
  <si>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</si>
  <si>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</si>
  <si>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</si>
  <si>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</si>
  <si>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</si>
  <si>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</si>
  <si>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</si>
  <si>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</si>
  <si>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</si>
  <si>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</si>
  <si>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</si>
  <si>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</si>
  <si>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</si>
  <si>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</si>
  <si>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</si>
  <si>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</si>
  <si>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</si>
  <si>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</si>
  <si>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</si>
  <si>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</si>
  <si>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</si>
  <si>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</si>
  <si>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</si>
  <si>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</si>
  <si>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</si>
  <si>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</si>
  <si>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</si>
  <si>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</si>
  <si>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</si>
  <si>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</si>
  <si>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</si>
  <si>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</si>
  <si>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</si>
  <si>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</si>
  <si>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</si>
  <si>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</si>
  <si>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</si>
  <si>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</si>
  <si>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</si>
  <si>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</si>
  <si>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</si>
  <si>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</si>
  <si>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</si>
  <si>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</si>
  <si>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</si>
  <si>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</si>
  <si>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</si>
  <si>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</si>
  <si>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</si>
  <si>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</si>
  <si>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</si>
  <si>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</si>
  <si>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</si>
  <si>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</si>
  <si>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</si>
  <si>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</si>
  <si>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</si>
  <si>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</si>
  <si>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</si>
  <si>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</si>
  <si>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</si>
  <si>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</si>
  <si>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</si>
  <si>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</si>
  <si>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</si>
  <si>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</si>
  <si>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</si>
  <si>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</si>
  <si>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</si>
  <si>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</si>
  <si>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</si>
  <si>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</si>
  <si>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</si>
  <si>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</si>
  <si>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</si>
  <si>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</si>
  <si>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</si>
  <si>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</si>
  <si>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</si>
  <si>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</si>
  <si>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</si>
  <si>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</si>
  <si>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</si>
  <si>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</si>
  <si>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</si>
  <si>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</si>
  <si>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</si>
  <si>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</si>
  <si>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</si>
  <si>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</si>
  <si>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</si>
  <si>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</si>
  <si>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</si>
  <si>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</si>
  <si>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</si>
  <si>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</si>
  <si>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</si>
  <si>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</si>
  <si>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</si>
  <si>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</si>
  <si>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</si>
  <si>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</si>
  <si>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</si>
  <si>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</si>
  <si>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</si>
  <si>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</si>
  <si>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</si>
  <si>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</si>
  <si>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</si>
  <si>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</si>
  <si>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</si>
  <si>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</si>
  <si>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</si>
  <si>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</si>
  <si>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</si>
  <si>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</si>
  <si>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</si>
  <si>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</si>
  <si>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</si>
  <si>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</si>
  <si>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</si>
  <si>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</si>
  <si>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</si>
  <si>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</si>
  <si>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</si>
  <si>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</si>
  <si>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</si>
  <si>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</si>
  <si>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</si>
  <si>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</si>
  <si>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</si>
  <si>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</si>
  <si>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</si>
  <si>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</si>
  <si>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</si>
  <si>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</si>
  <si>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</si>
  <si>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</si>
  <si>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</si>
  <si>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</si>
  <si>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</si>
  <si>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</si>
  <si>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</si>
  <si>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</si>
  <si>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</si>
  <si>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</si>
  <si>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</si>
  <si>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</si>
  <si>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</si>
  <si>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</si>
  <si>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</si>
  <si>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</si>
  <si>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</si>
  <si>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</si>
  <si>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</si>
  <si>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</si>
  <si>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</si>
  <si>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</si>
  <si>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</si>
  <si>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</si>
  <si>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</si>
  <si>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</si>
  <si>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</si>
  <si>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</si>
  <si>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</si>
  <si>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</si>
  <si>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</si>
  <si>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</si>
  <si>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</si>
  <si>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</si>
  <si>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</si>
  <si>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</si>
  <si>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</si>
  <si>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</si>
  <si>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</si>
  <si>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</si>
  <si>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</si>
  <si>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</si>
  <si>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</si>
  <si>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</si>
  <si>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</si>
  <si>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</si>
  <si>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</si>
  <si>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</si>
  <si>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</si>
  <si>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</si>
  <si>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</si>
  <si>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</si>
  <si>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</si>
  <si>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</si>
  <si>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</si>
  <si>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</si>
  <si>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</si>
  <si>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</si>
  <si>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</si>
  <si>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</si>
  <si>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</si>
  <si>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</si>
  <si>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</si>
  <si>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</si>
  <si>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</si>
  <si>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</si>
  <si>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</si>
  <si>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</si>
  <si>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</si>
  <si>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</si>
  <si>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</si>
  <si>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</si>
  <si>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</si>
  <si>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</si>
  <si>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</si>
  <si>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</si>
  <si>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</si>
  <si>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</si>
  <si>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</si>
  <si>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</si>
  <si>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</si>
  <si>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</si>
  <si>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</si>
  <si>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</si>
  <si>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</si>
  <si>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</si>
  <si>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</si>
  <si>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</si>
  <si>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</si>
  <si>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</si>
  <si>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</si>
  <si>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</si>
  <si>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</si>
  <si>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</si>
  <si>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</si>
  <si>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</si>
  <si>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</si>
  <si>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</si>
  <si>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</si>
  <si>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</si>
  <si>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</si>
  <si>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</si>
  <si>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</si>
  <si>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</si>
  <si>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</si>
  <si>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</si>
  <si>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</si>
  <si>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</si>
  <si>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</si>
  <si>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</si>
  <si>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</si>
  <si>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</si>
  <si>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</si>
  <si>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</si>
  <si>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</si>
  <si>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</si>
  <si>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</si>
  <si>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</si>
  <si>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</si>
  <si>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</si>
  <si>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</si>
  <si>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</si>
  <si>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</si>
  <si>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</si>
  <si>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</si>
  <si>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</si>
  <si>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</si>
  <si>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</si>
  <si>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</si>
  <si>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</si>
  <si>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</si>
  <si>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</si>
  <si>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</si>
  <si>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</si>
  <si>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</si>
  <si>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</si>
  <si>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</si>
  <si>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</si>
  <si>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</si>
  <si>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</si>
  <si>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</si>
  <si>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</si>
  <si>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</si>
  <si>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</si>
  <si>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</si>
  <si>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</si>
  <si>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</si>
  <si>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</si>
  <si>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</si>
  <si>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</si>
  <si>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</si>
  <si>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</si>
  <si>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</si>
  <si>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</si>
  <si>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</si>
  <si>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</si>
  <si>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</si>
  <si>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</si>
  <si>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</si>
  <si>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</si>
  <si>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</si>
  <si>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</si>
  <si>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</si>
  <si>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</si>
  <si>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</si>
  <si>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</si>
  <si>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</si>
  <si>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</si>
  <si>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</si>
  <si>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</si>
  <si>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</si>
  <si>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</si>
  <si>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</si>
  <si>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</si>
  <si>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</si>
  <si>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</si>
  <si>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</si>
  <si>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</si>
  <si>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</si>
  <si>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</si>
  <si>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</si>
  <si>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</si>
  <si>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</si>
  <si>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</si>
  <si>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</si>
  <si>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</si>
  <si>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</si>
  <si>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</si>
  <si>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</si>
  <si>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</si>
  <si>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</si>
  <si>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</si>
  <si>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</si>
  <si>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</si>
  <si>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</si>
  <si>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</si>
  <si>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</si>
  <si>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</si>
  <si>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</si>
  <si>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</si>
  <si>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</si>
  <si>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</si>
  <si>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</si>
  <si>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</si>
  <si>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</si>
  <si>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</si>
  <si>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</si>
  <si>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</si>
  <si>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</si>
  <si>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</si>
  <si>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</si>
  <si>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</si>
  <si>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</si>
  <si>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</si>
  <si>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</si>
  <si>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</si>
  <si>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</si>
  <si>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</si>
  <si>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</si>
  <si>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</si>
  <si>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</si>
  <si>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</si>
  <si>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</si>
  <si>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</si>
  <si>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</si>
  <si>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</si>
  <si>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</si>
  <si>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</si>
  <si>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</si>
  <si>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</si>
  <si>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</si>
  <si>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</si>
  <si>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</si>
  <si>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</si>
  <si>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</si>
  <si>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</si>
  <si>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</si>
  <si>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</si>
  <si>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</si>
  <si>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</si>
  <si>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</si>
  <si>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</si>
  <si>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</si>
  <si>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</si>
  <si>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</si>
  <si>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</si>
  <si>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</si>
  <si>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</si>
  <si>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</si>
  <si>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</si>
  <si>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</si>
  <si>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</si>
  <si>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</si>
  <si>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</si>
  <si>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</si>
  <si>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</si>
  <si>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</si>
  <si>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</si>
  <si>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</si>
  <si>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</si>
  <si>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</si>
  <si>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</si>
  <si>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</si>
  <si>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</si>
  <si>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</si>
  <si>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</si>
  <si>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</si>
  <si>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</si>
  <si>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</si>
  <si>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</si>
  <si>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</si>
  <si>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</si>
  <si>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</si>
  <si>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</si>
  <si>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</si>
  <si>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</si>
  <si>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</si>
  <si>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</si>
  <si>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</si>
  <si>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</si>
  <si>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</si>
  <si>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</si>
  <si>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</si>
  <si>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</si>
  <si>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</si>
  <si>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</si>
  <si>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</si>
  <si>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</si>
  <si>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</si>
  <si>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</si>
  <si>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</si>
  <si>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</si>
  <si>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</si>
  <si>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</si>
  <si>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</si>
  <si>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</si>
  <si>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</si>
  <si>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</si>
  <si>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</si>
  <si>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</si>
  <si>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</si>
  <si>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</si>
  <si>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</si>
  <si>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</si>
  <si>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</si>
  <si>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</si>
  <si>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</si>
  <si>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</si>
  <si>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</si>
  <si>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</si>
  <si>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</si>
  <si>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</si>
  <si>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</si>
  <si>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</si>
  <si>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</si>
  <si>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</si>
  <si>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</si>
  <si>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</si>
  <si>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</si>
  <si>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</si>
  <si>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</si>
  <si>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</si>
  <si>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</si>
  <si>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</si>
  <si>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</si>
  <si>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</si>
  <si>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</si>
  <si>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</si>
  <si>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</si>
  <si>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</si>
  <si>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</si>
  <si>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</si>
  <si>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</si>
  <si>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</si>
  <si>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</si>
  <si>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</si>
  <si>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</si>
  <si>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</si>
  <si>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</si>
  <si>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</si>
  <si>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</si>
  <si>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</si>
  <si>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</si>
  <si>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</si>
  <si>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</si>
  <si>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</si>
  <si>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</si>
  <si>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</si>
  <si>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</si>
  <si>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</si>
  <si>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</si>
  <si>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</si>
  <si>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</si>
  <si>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</si>
  <si>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</si>
  <si>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</si>
  <si>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</si>
  <si>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</si>
  <si>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</si>
  <si>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</si>
  <si>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</si>
  <si>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</si>
  <si>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</si>
  <si>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</si>
  <si>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</si>
  <si>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</si>
  <si>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</si>
  <si>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</si>
  <si>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</si>
  <si>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</si>
  <si>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</si>
  <si>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</si>
  <si>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</si>
  <si>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</si>
  <si>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</si>
  <si>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</si>
  <si>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</si>
  <si>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</si>
  <si>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</si>
  <si>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</si>
  <si>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</si>
  <si>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</si>
  <si>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</si>
  <si>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</si>
  <si>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</si>
  <si>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</si>
  <si>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</si>
  <si>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</si>
  <si>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</si>
  <si>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</si>
  <si>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</si>
  <si>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</si>
  <si>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</si>
  <si>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</si>
  <si>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</si>
  <si>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</si>
  <si>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</si>
  <si>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</si>
  <si>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</si>
  <si>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</si>
  <si>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</si>
  <si>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</si>
  <si>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</si>
  <si>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</si>
  <si>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</si>
  <si>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</si>
  <si>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</si>
  <si>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</si>
  <si>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</si>
  <si>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</si>
  <si>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</si>
  <si>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</si>
  <si>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</si>
  <si>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</si>
  <si>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</si>
  <si>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</si>
  <si>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</si>
  <si>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</si>
  <si>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</si>
  <si>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</si>
  <si>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</si>
  <si>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</si>
  <si>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</si>
  <si>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</si>
  <si>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</si>
  <si>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</si>
  <si>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</si>
  <si>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</si>
  <si>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</si>
  <si>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</si>
  <si>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</si>
  <si>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</si>
  <si>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</si>
  <si>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</si>
  <si>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</si>
  <si>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</si>
  <si>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</si>
  <si>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</si>
  <si>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</si>
  <si>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</si>
  <si>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</si>
  <si>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</si>
  <si>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</si>
  <si>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</si>
  <si>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</si>
  <si>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</si>
  <si>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</si>
  <si>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</si>
  <si>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</si>
  <si>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</si>
  <si>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</si>
  <si>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</si>
  <si>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</si>
  <si>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</si>
  <si>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</si>
  <si>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</si>
  <si>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</si>
  <si>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</si>
  <si>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</si>
  <si>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</si>
  <si>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</si>
  <si>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</si>
  <si>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</si>
  <si>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</si>
  <si>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</si>
  <si>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</si>
  <si>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</si>
  <si>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</si>
  <si>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</si>
  <si>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</si>
  <si>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</si>
  <si>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</si>
  <si>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</si>
  <si>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</si>
  <si>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</si>
  <si>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</si>
  <si>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</si>
  <si>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</si>
  <si>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</si>
  <si>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</si>
  <si>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</si>
  <si>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</si>
  <si>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</si>
  <si>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</si>
  <si>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</si>
  <si>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</si>
  <si>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</si>
  <si>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</si>
  <si>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</si>
  <si>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</si>
  <si>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</si>
  <si>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</si>
  <si>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</si>
  <si>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</si>
  <si>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</si>
  <si>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</si>
  <si>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</si>
  <si>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</si>
  <si>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</si>
  <si>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</si>
  <si>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</si>
  <si>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</si>
  <si>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</si>
  <si>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</si>
  <si>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</si>
  <si>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</si>
  <si>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</si>
  <si>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</si>
  <si>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</si>
  <si>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</si>
  <si>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</si>
  <si>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</si>
  <si>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</si>
  <si>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</si>
  <si>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</si>
  <si>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</si>
  <si>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</si>
  <si>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</si>
  <si>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</si>
  <si>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</si>
  <si>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</si>
  <si>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</si>
  <si>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</si>
  <si>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</si>
  <si>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</si>
  <si>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</si>
  <si>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</si>
  <si>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</si>
  <si>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</si>
  <si>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</si>
  <si>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</si>
  <si>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</si>
  <si>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</si>
  <si>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</si>
  <si>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</si>
  <si>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</si>
  <si>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</si>
  <si>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</si>
  <si>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</si>
  <si>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</si>
  <si>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</si>
  <si>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</si>
  <si>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</si>
  <si>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</si>
  <si>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</si>
  <si>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</si>
  <si>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</si>
  <si>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</si>
  <si>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</si>
  <si>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</si>
  <si>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</si>
  <si>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</si>
  <si>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</si>
  <si>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</si>
  <si>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</si>
  <si>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</si>
  <si>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</si>
  <si>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</si>
  <si>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</si>
  <si>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</si>
  <si>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</si>
  <si>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</si>
  <si>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</si>
  <si>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</si>
  <si>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</si>
  <si>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</si>
  <si>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</si>
  <si>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</si>
  <si>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</si>
  <si>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</si>
  <si>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</si>
  <si>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</si>
  <si>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</si>
  <si>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</si>
  <si>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</si>
  <si>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</si>
  <si>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</si>
  <si>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</si>
  <si>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</si>
  <si>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</si>
  <si>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</si>
  <si>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</si>
  <si>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</si>
  <si>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</si>
  <si>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</si>
  <si>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</si>
  <si>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</si>
  <si>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</si>
  <si>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</si>
  <si>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</si>
  <si>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</si>
  <si>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</si>
  <si>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</si>
  <si>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</si>
  <si>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</si>
  <si>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</si>
  <si>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</si>
  <si>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</si>
  <si>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</si>
  <si>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</si>
  <si>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</si>
  <si>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</si>
  <si>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</si>
  <si>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</si>
  <si>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</si>
  <si>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</si>
  <si>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</si>
  <si>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</si>
  <si>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</si>
  <si>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</si>
  <si>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</si>
  <si>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</si>
  <si>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</si>
  <si>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</si>
  <si>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</si>
  <si>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</si>
  <si>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</si>
  <si>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</si>
  <si>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</si>
  <si>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</si>
  <si>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</si>
  <si>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</si>
  <si>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</si>
  <si>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</si>
  <si>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</si>
  <si>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</si>
  <si>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</si>
  <si>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</si>
  <si>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</si>
  <si>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</si>
  <si>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</si>
  <si>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</si>
  <si>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</si>
  <si>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</si>
  <si>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</si>
  <si>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</si>
  <si>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</si>
  <si>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</si>
  <si>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</si>
  <si>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</si>
  <si>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</si>
  <si>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</si>
  <si>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</si>
  <si>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</si>
  <si>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</si>
  <si>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</si>
  <si>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</si>
  <si>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</si>
  <si>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</si>
  <si>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</si>
  <si>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</si>
  <si>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</si>
  <si>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</si>
  <si>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</si>
  <si>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</si>
  <si>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</si>
  <si>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</si>
  <si>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</si>
  <si>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</si>
  <si>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</si>
  <si>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</si>
  <si>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</si>
  <si>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</si>
  <si>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</si>
  <si>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</si>
  <si>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</si>
  <si>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</si>
  <si>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</si>
  <si>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</si>
  <si>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</si>
  <si>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</si>
  <si>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</si>
  <si>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</si>
  <si>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</si>
  <si>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</si>
  <si>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</si>
  <si>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</si>
  <si>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</si>
  <si>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</si>
  <si>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</si>
  <si>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</si>
  <si>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</si>
  <si>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</si>
  <si>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</si>
  <si>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</si>
  <si>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</si>
  <si>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</si>
  <si>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</si>
  <si>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</si>
  <si>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</si>
  <si>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</si>
  <si>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</si>
  <si>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</si>
  <si>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</si>
  <si>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</si>
  <si>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</si>
  <si>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</si>
  <si>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</si>
  <si>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</si>
  <si>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</si>
  <si>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</si>
  <si>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</si>
  <si>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</si>
  <si>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</si>
  <si>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</si>
  <si>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</si>
  <si>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</si>
  <si>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</si>
  <si>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</si>
  <si>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</si>
  <si>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</si>
  <si>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</si>
  <si>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</si>
  <si>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</si>
  <si>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</si>
  <si>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</si>
  <si>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</si>
  <si>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</si>
  <si>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</si>
  <si>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</si>
  <si>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</si>
  <si>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</si>
  <si>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</si>
  <si>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</si>
  <si>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</si>
  <si>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</si>
  <si>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</si>
  <si>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</si>
  <si>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</si>
  <si>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</si>
  <si>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</si>
  <si>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</si>
  <si>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</si>
  <si>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</si>
  <si>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</si>
  <si>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</si>
  <si>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</si>
  <si>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</si>
  <si>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</si>
  <si>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</si>
  <si>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</si>
  <si>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</si>
  <si>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</si>
  <si>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</si>
  <si>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</si>
  <si>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</si>
  <si>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</si>
  <si>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</si>
  <si>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</si>
  <si>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</si>
  <si>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</si>
  <si>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</si>
  <si>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</si>
  <si>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</si>
  <si>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</si>
  <si>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</si>
  <si>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</si>
  <si>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</si>
  <si>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</si>
  <si>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</si>
  <si>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</si>
  <si>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</si>
  <si>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</si>
  <si>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</si>
  <si>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</si>
  <si>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</si>
  <si>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</si>
  <si>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</si>
  <si>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</si>
  <si>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</si>
  <si>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</si>
  <si>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</si>
  <si>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</si>
  <si>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</si>
  <si>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</si>
  <si>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</si>
  <si>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</si>
  <si>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</si>
  <si>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</si>
  <si>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</si>
  <si>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</si>
  <si>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</si>
  <si>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</si>
  <si>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</si>
  <si>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</si>
  <si>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</si>
  <si>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</si>
  <si>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</si>
  <si>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</si>
  <si>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</si>
  <si>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</si>
  <si>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</si>
  <si>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</si>
  <si>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</si>
  <si>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</si>
  <si>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</si>
  <si>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</si>
  <si>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</si>
  <si>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</si>
  <si>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</si>
  <si>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</si>
  <si>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</si>
  <si>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</si>
  <si>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</si>
  <si>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</si>
  <si>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</si>
  <si>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</si>
  <si>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</si>
  <si>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</si>
  <si>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</si>
  <si>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</si>
  <si>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</si>
  <si>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</si>
  <si>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</si>
  <si>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</si>
  <si>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</si>
  <si>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</si>
  <si>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</si>
  <si>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</si>
  <si>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</si>
  <si>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</si>
  <si>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</si>
  <si>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</si>
  <si>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</si>
  <si>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</si>
  <si>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</si>
  <si>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</si>
  <si>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</si>
  <si>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</si>
  <si>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</si>
  <si>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</si>
  <si>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</si>
  <si>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</si>
  <si>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</si>
  <si>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</si>
  <si>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</si>
  <si>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</si>
  <si>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</si>
  <si>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</si>
  <si>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</si>
  <si>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</si>
  <si>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</si>
  <si>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</si>
  <si>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</si>
  <si>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</si>
  <si>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</si>
  <si>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</si>
  <si>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</si>
  <si>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</si>
  <si>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</si>
  <si>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</si>
  <si>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</si>
  <si>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</si>
  <si>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</si>
  <si>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</si>
  <si>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</si>
  <si>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</si>
  <si>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</si>
  <si>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</si>
  <si>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</si>
  <si>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</si>
  <si>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</si>
  <si>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</si>
  <si>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</si>
  <si>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</si>
  <si>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</si>
  <si>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</si>
  <si>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</si>
  <si>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</si>
  <si>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</si>
  <si>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</si>
  <si>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</si>
  <si>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</si>
  <si>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</si>
  <si>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</si>
  <si>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</si>
  <si>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</si>
  <si>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</si>
  <si>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</si>
  <si>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</si>
  <si>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</si>
  <si>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</si>
  <si>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</si>
  <si>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</si>
  <si>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</si>
  <si>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</si>
  <si>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</si>
  <si>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</si>
  <si>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</si>
  <si>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</si>
  <si>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</si>
  <si>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</si>
  <si>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</si>
  <si>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</si>
  <si>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</si>
  <si>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</si>
  <si>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</si>
  <si>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</si>
  <si>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</si>
  <si>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</si>
  <si>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</si>
  <si>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</si>
  <si>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</si>
  <si>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</si>
  <si>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</si>
  <si>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</si>
  <si>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</si>
  <si>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</si>
  <si>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</si>
  <si>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</si>
  <si>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</si>
  <si>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</si>
  <si>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</si>
  <si>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</si>
  <si>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</si>
  <si>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</si>
  <si>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</si>
  <si>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</si>
  <si>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</si>
  <si>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</si>
  <si>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</si>
  <si>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</si>
  <si>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</si>
  <si>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</si>
  <si>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</si>
  <si>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</si>
  <si>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</si>
  <si>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</si>
  <si>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</si>
  <si>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</si>
  <si>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</si>
  <si>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</si>
  <si>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</si>
  <si>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</si>
  <si>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</si>
  <si>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</si>
  <si>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</si>
  <si>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</si>
  <si>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</si>
  <si>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</si>
  <si>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</si>
  <si>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</si>
  <si>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</si>
  <si>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</si>
  <si>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</si>
  <si>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</si>
  <si>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</si>
  <si>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</si>
  <si>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</si>
  <si>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</si>
  <si>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</si>
  <si>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</si>
  <si>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</si>
  <si>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</si>
  <si>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</si>
  <si>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</si>
  <si>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</si>
  <si>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</si>
  <si>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</si>
  <si>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</si>
  <si>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</si>
  <si>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</si>
  <si>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</si>
  <si>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</si>
  <si>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</si>
  <si>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</si>
  <si>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</si>
  <si>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</si>
  <si>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</si>
  <si>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</si>
  <si>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</si>
  <si>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</si>
  <si>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</si>
  <si>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</si>
  <si>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</si>
  <si>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</si>
  <si>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</si>
  <si>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</si>
  <si>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</si>
  <si>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</si>
  <si>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</si>
  <si>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</si>
  <si>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</si>
  <si>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</si>
  <si>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</si>
  <si>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</si>
  <si>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</si>
  <si>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</si>
  <si>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</si>
  <si>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</si>
  <si>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</si>
  <si>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</si>
  <si>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</si>
  <si>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</si>
  <si>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</si>
  <si>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</si>
  <si>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</si>
  <si>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</si>
  <si>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</si>
  <si>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</si>
  <si>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</si>
  <si>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</si>
  <si>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</si>
  <si>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</si>
  <si>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</si>
  <si>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</si>
  <si>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</si>
  <si>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</si>
  <si>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</si>
  <si>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</si>
  <si>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</si>
  <si>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</si>
  <si>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</si>
  <si>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</si>
  <si>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</si>
  <si>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</si>
  <si>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</si>
  <si>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</si>
  <si>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</si>
  <si>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</si>
  <si>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</si>
  <si>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</si>
  <si>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</si>
  <si>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</si>
  <si>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</si>
  <si>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</si>
  <si>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</si>
  <si>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</si>
  <si>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</si>
  <si>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</si>
  <si>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</si>
  <si>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</si>
  <si>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</si>
  <si>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</si>
  <si>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</si>
  <si>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</si>
  <si>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</si>
  <si>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</si>
  <si>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</si>
  <si>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</si>
  <si>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</si>
  <si>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</si>
  <si>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</si>
  <si>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</si>
  <si>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</si>
  <si>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</si>
  <si>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</si>
  <si>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</si>
  <si>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</si>
  <si>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</si>
  <si>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</si>
  <si>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</si>
  <si>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</si>
  <si>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</si>
  <si>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</si>
  <si>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</si>
  <si>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</si>
  <si>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</si>
  <si>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</si>
  <si>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</si>
  <si>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</si>
  <si>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</si>
  <si>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</si>
  <si>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</si>
  <si>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</si>
  <si>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</si>
  <si>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</si>
  <si>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</si>
  <si>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</si>
  <si>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</si>
  <si>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</si>
  <si>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</si>
  <si>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</si>
  <si>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</si>
  <si>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</si>
  <si>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</si>
  <si>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</si>
  <si>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</si>
  <si>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</si>
  <si>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</si>
  <si>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</si>
  <si>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</si>
  <si>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</si>
  <si>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</si>
  <si>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</si>
  <si>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</si>
  <si>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</si>
  <si>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</si>
  <si>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</si>
  <si>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</si>
  <si>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</si>
  <si>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</si>
  <si>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</si>
  <si>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</si>
  <si>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</si>
  <si>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</si>
  <si>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</si>
  <si>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</si>
  <si>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</si>
  <si>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</si>
  <si>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</si>
  <si>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</si>
  <si>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</si>
  <si>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</si>
  <si>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</si>
  <si>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</si>
  <si>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</si>
  <si>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</si>
  <si>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</si>
  <si>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</si>
  <si>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</si>
  <si>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</si>
  <si>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</si>
  <si>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</si>
  <si>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</si>
  <si>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</si>
  <si>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</si>
  <si>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</si>
  <si>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</si>
  <si>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</si>
  <si>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</si>
  <si>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</si>
  <si>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</si>
  <si>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</si>
  <si>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</si>
  <si>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</si>
  <si>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</si>
  <si>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</si>
  <si>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</si>
  <si>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</si>
  <si>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</si>
  <si>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</si>
  <si>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</si>
  <si>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</si>
  <si>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</si>
  <si>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</si>
  <si>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</si>
  <si>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</si>
  <si>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</si>
  <si>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</si>
  <si>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</si>
  <si>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</si>
  <si>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</si>
  <si>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</si>
  <si>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</si>
  <si>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</si>
  <si>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</si>
  <si>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</si>
  <si>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</si>
  <si>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</si>
  <si>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</si>
  <si>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</si>
  <si>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</si>
  <si>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</si>
  <si>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</si>
  <si>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</si>
  <si>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</si>
  <si>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</si>
  <si>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</si>
  <si>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</si>
  <si>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</si>
  <si>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</si>
  <si>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</si>
  <si>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</si>
  <si>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</si>
  <si>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</si>
  <si>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</si>
  <si>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</si>
  <si>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</si>
  <si>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</si>
  <si>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</si>
  <si>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</si>
  <si>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</si>
  <si>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</si>
  <si>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</si>
  <si>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</si>
  <si>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</si>
  <si>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</si>
  <si>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</si>
  <si>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</si>
  <si>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</si>
  <si>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</si>
  <si>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</si>
  <si>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</si>
  <si>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</si>
  <si>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</si>
  <si>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</si>
  <si>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</si>
  <si>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</si>
  <si>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</si>
  <si>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</si>
  <si>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</si>
  <si>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</si>
  <si>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</si>
  <si>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</si>
  <si>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</si>
  <si>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</si>
  <si>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</si>
  <si>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</si>
  <si>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</si>
  <si>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</si>
  <si>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</si>
  <si>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</si>
  <si>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</si>
  <si>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</si>
  <si>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</si>
  <si>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</si>
  <si>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</si>
  <si>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</si>
  <si>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</si>
  <si>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</si>
  <si>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</si>
  <si>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</si>
  <si>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</si>
  <si>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</si>
  <si>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</si>
  <si>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</si>
  <si>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</si>
  <si>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</si>
  <si>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</si>
  <si>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</si>
  <si>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</si>
  <si>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</si>
  <si>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</si>
  <si>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</si>
  <si>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</si>
  <si>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</si>
  <si>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</si>
  <si>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</si>
  <si>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</si>
  <si>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</si>
  <si>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</si>
  <si>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</si>
  <si>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</si>
  <si>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</si>
  <si>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</si>
  <si>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</si>
  <si>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</si>
  <si>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</si>
  <si>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</si>
  <si>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</si>
  <si>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</si>
  <si>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</si>
  <si>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</si>
  <si>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</si>
  <si>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</si>
  <si>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</si>
  <si>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</si>
  <si>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</si>
  <si>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</si>
  <si>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</si>
  <si>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</si>
  <si>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</si>
  <si>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</si>
  <si>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</si>
  <si>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</si>
  <si>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</si>
  <si>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</si>
  <si>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</si>
  <si>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</si>
  <si>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</si>
  <si>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</si>
  <si>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</si>
  <si>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</si>
  <si>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</si>
  <si>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</si>
  <si>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</si>
  <si>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</si>
  <si>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</si>
  <si>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</si>
  <si>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</si>
  <si>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</si>
  <si>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</si>
  <si>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</si>
  <si>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</si>
  <si>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</si>
  <si>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</si>
  <si>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</si>
  <si>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</si>
  <si>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</si>
  <si>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</si>
  <si>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</si>
  <si>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</si>
  <si>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</si>
  <si>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</si>
  <si>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</si>
  <si>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</si>
  <si>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</si>
  <si>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</si>
  <si>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</si>
  <si>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</si>
  <si>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</si>
  <si>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</si>
  <si>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</si>
  <si>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</si>
  <si>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</si>
  <si>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</si>
  <si>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</si>
  <si>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</si>
  <si>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</si>
  <si>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</si>
  <si>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</si>
  <si>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</si>
  <si>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</si>
  <si>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</si>
  <si>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</si>
  <si>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</si>
  <si>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</si>
  <si>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</si>
  <si>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</si>
  <si>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</si>
  <si>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</si>
  <si>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</si>
  <si>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</si>
  <si>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</si>
  <si>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</si>
  <si>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</si>
  <si>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</si>
  <si>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</si>
  <si>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</si>
  <si>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</si>
  <si>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</si>
  <si>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</si>
  <si>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</si>
  <si>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</si>
  <si>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</si>
  <si>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</si>
  <si>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</si>
  <si>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</si>
  <si>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</si>
  <si>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</si>
  <si>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</si>
  <si>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</si>
  <si>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</si>
  <si>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</si>
  <si>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</si>
  <si>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</si>
  <si>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</si>
  <si>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</si>
  <si>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</si>
  <si>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</si>
  <si>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</si>
  <si>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</si>
  <si>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</si>
  <si>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</si>
  <si>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</si>
  <si>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</si>
  <si>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</si>
  <si>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</si>
  <si>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</si>
  <si>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</si>
  <si>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</si>
  <si>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</si>
  <si>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</si>
  <si>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</si>
  <si>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</si>
  <si>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</si>
  <si>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</si>
  <si>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</si>
  <si>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</si>
  <si>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</si>
  <si>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</si>
  <si>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</si>
  <si>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</si>
  <si>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</si>
  <si>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</si>
  <si>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</si>
  <si>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</si>
  <si>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</si>
  <si>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</si>
  <si>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</si>
  <si>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</si>
  <si>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</si>
  <si>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</si>
  <si>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</si>
  <si>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</si>
  <si>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</si>
  <si>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</si>
  <si>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</si>
  <si>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</si>
  <si>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</si>
  <si>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</si>
  <si>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</si>
  <si>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</si>
  <si>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</si>
  <si>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</si>
  <si>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</si>
  <si>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</si>
  <si>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</si>
  <si>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</si>
  <si>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</si>
  <si>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</si>
  <si>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</si>
  <si>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</si>
  <si>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</si>
  <si>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</si>
  <si>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</si>
  <si>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</si>
  <si>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</si>
  <si>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</si>
  <si>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</si>
  <si>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</si>
  <si>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</si>
  <si>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</si>
  <si>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</si>
  <si>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</si>
  <si>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</si>
  <si>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</si>
  <si>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</si>
  <si>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</si>
  <si>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</si>
  <si>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</si>
  <si>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</si>
  <si>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</si>
  <si>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</si>
  <si>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</si>
  <si>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</si>
  <si>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</si>
  <si>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</si>
  <si>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</si>
  <si>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</si>
  <si>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</si>
  <si>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</si>
  <si>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</si>
  <si>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</si>
  <si>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</si>
  <si>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</si>
  <si>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</si>
  <si>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</si>
  <si>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</si>
  <si>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</si>
  <si>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</si>
  <si>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</si>
  <si>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</si>
  <si>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</si>
  <si>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</si>
  <si>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</si>
  <si>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</si>
  <si>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</si>
  <si>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</si>
  <si>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</si>
  <si>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</si>
  <si>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</si>
  <si>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</si>
  <si>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</si>
  <si>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</si>
  <si>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</si>
  <si>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</si>
  <si>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</si>
  <si>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</si>
  <si>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</si>
  <si>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</si>
  <si>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</si>
  <si>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</si>
  <si>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</si>
  <si>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</si>
  <si>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</si>
  <si>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</si>
  <si>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</si>
  <si>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</si>
  <si>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</si>
  <si>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</si>
  <si>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</si>
  <si>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</si>
  <si>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</si>
  <si>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</si>
  <si>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</si>
  <si>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</si>
  <si>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</si>
  <si>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</si>
  <si>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</si>
  <si>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</si>
  <si>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</si>
  <si>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</si>
  <si>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</si>
  <si>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</si>
  <si>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</si>
  <si>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</si>
  <si>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</si>
  <si>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</si>
  <si>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</si>
  <si>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</si>
  <si>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</si>
  <si>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</si>
  <si>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</si>
  <si>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</si>
  <si>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</si>
  <si>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</si>
  <si>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</si>
  <si>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</si>
  <si>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</si>
  <si>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</si>
  <si>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</si>
  <si>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</si>
  <si>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</si>
  <si>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</si>
  <si>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</si>
  <si>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</si>
  <si>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</si>
  <si>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</si>
  <si>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</si>
  <si>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</si>
  <si>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</si>
  <si>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</si>
  <si>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</si>
  <si>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</si>
  <si>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</si>
  <si>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</si>
  <si>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</si>
  <si>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</si>
  <si>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</si>
  <si>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</si>
  <si>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</si>
  <si>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</si>
  <si>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</si>
  <si>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</si>
  <si>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</si>
  <si>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</si>
  <si>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</si>
  <si>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</si>
  <si>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</si>
  <si>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</si>
  <si>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</si>
  <si>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</si>
  <si>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</si>
  <si>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</si>
  <si>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</si>
  <si>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</si>
  <si>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</si>
  <si>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</si>
  <si>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</si>
  <si>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</si>
  <si>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</si>
  <si>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</si>
  <si>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</si>
  <si>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</si>
  <si>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</si>
  <si>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</si>
  <si>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</si>
  <si>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</si>
  <si>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</si>
  <si>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</si>
  <si>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</si>
  <si>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</si>
  <si>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</si>
  <si>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</si>
  <si>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</si>
  <si>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</si>
  <si>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</si>
  <si>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</si>
  <si>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</si>
  <si>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</si>
  <si>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</si>
  <si>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</si>
  <si>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</si>
  <si>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</si>
  <si>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</si>
  <si>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</si>
  <si>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</si>
  <si>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</si>
  <si>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</si>
  <si>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</si>
  <si>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</si>
  <si>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</si>
  <si>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</si>
  <si>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</si>
  <si>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</si>
  <si>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</si>
  <si>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</si>
  <si>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</si>
  <si>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</si>
  <si>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</si>
  <si>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</si>
  <si>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</si>
  <si>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</si>
  <si>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</si>
  <si>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</si>
  <si>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</si>
  <si>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</si>
  <si>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</si>
  <si>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</si>
  <si>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</si>
  <si>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</si>
  <si>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</si>
  <si>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</si>
  <si>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</si>
  <si>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</si>
  <si>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</si>
  <si>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</si>
  <si>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</si>
  <si>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</si>
  <si>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</si>
  <si>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</si>
  <si>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</si>
  <si>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</si>
  <si>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</si>
  <si>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</si>
  <si>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</si>
  <si>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</si>
  <si>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</si>
  <si>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</si>
  <si>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</si>
  <si>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</si>
  <si>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</si>
  <si>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</si>
  <si>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</si>
  <si>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</si>
  <si>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</si>
  <si>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</si>
  <si>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</si>
  <si>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</si>
  <si>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</si>
  <si>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</si>
  <si>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</si>
  <si>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</si>
  <si>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</si>
  <si>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</si>
  <si>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</si>
  <si>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</si>
  <si>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</si>
  <si>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</si>
  <si>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</si>
  <si>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</si>
  <si>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</si>
  <si>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</si>
  <si>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</si>
  <si>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</si>
  <si>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</si>
  <si>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</si>
  <si>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</si>
  <si>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</si>
  <si>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</si>
  <si>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</si>
  <si>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</si>
  <si>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</si>
  <si>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</si>
  <si>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</si>
  <si>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</si>
  <si>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</si>
  <si>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</si>
  <si>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</si>
  <si>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</si>
  <si>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</si>
  <si>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</si>
  <si>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</si>
  <si>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</si>
  <si>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</si>
  <si>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</si>
  <si>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</si>
  <si>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</si>
  <si>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</si>
  <si>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</si>
  <si>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</si>
  <si>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</si>
  <si>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</si>
  <si>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</si>
  <si>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</si>
  <si>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</si>
  <si>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</si>
  <si>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</si>
  <si>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</si>
  <si>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</si>
  <si>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</si>
  <si>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</si>
  <si>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</si>
  <si>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</si>
  <si>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</si>
  <si>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</si>
  <si>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</si>
  <si>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</si>
  <si>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</si>
  <si>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</si>
  <si>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</si>
  <si>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</si>
  <si>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</si>
  <si>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</si>
  <si>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</si>
  <si>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</si>
  <si>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</si>
  <si>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</si>
  <si>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</si>
  <si>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</si>
  <si>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</si>
  <si>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</si>
  <si>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</si>
  <si>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</si>
  <si>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</si>
  <si>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</si>
  <si>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</si>
  <si>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</si>
  <si>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</si>
  <si>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</si>
  <si>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</si>
  <si>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</si>
  <si>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</si>
  <si>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</si>
  <si>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</si>
  <si>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</si>
  <si>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</si>
  <si>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</si>
  <si>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</si>
  <si>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</si>
  <si>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</si>
  <si>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</si>
  <si>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</si>
  <si>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</si>
  <si>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</si>
  <si>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</si>
  <si>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</si>
  <si>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</si>
  <si>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</si>
  <si>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</si>
  <si>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</si>
  <si>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</si>
  <si>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</si>
  <si>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</si>
  <si>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</si>
  <si>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</si>
  <si>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</si>
  <si>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</si>
  <si>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</si>
  <si>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</si>
  <si>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</si>
  <si>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</si>
  <si>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</si>
  <si>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</si>
  <si>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</si>
  <si>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</si>
  <si>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</si>
  <si>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</si>
  <si>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</si>
  <si>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</si>
  <si>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</si>
  <si>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</si>
  <si>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</si>
  <si>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</si>
  <si>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</si>
  <si>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</si>
  <si>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</si>
  <si>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</si>
  <si>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</si>
  <si>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</si>
  <si>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</si>
  <si>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</si>
  <si>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</si>
  <si>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</si>
  <si>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</si>
  <si>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</si>
  <si>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</si>
  <si>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</si>
  <si>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</si>
  <si>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</si>
  <si>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</si>
  <si>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</si>
  <si>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</si>
  <si>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</si>
  <si>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</si>
  <si>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</si>
  <si>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</si>
  <si>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</si>
  <si>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</si>
  <si>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</si>
  <si>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</si>
  <si>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</si>
  <si>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</si>
  <si>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</si>
  <si>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</si>
  <si>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</si>
  <si>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</si>
  <si>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</si>
  <si>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</si>
  <si>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</si>
  <si>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</si>
  <si>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</si>
  <si>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</si>
  <si>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</si>
  <si>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</si>
  <si>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</si>
  <si>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</si>
  <si>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</si>
  <si>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</si>
  <si>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</si>
  <si>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</si>
  <si>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</si>
  <si>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</si>
  <si>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</si>
  <si>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</si>
  <si>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</si>
  <si>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</si>
  <si>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</si>
  <si>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</si>
  <si>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</si>
  <si>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</si>
  <si>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</si>
  <si>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</si>
  <si>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</si>
  <si>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</si>
  <si>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</si>
  <si>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</si>
  <si>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</si>
  <si>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</si>
  <si>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</si>
  <si>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</si>
  <si>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</si>
  <si>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</si>
  <si>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</si>
  <si>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</si>
  <si>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</si>
  <si>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</si>
  <si>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</si>
  <si>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</si>
  <si>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</si>
  <si>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</si>
  <si>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</si>
  <si>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</si>
  <si>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</si>
  <si>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</si>
  <si>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</si>
  <si>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</si>
  <si>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</si>
  <si>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</si>
  <si>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</si>
  <si>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</si>
  <si>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</si>
  <si>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</si>
  <si>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</si>
  <si>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</si>
  <si>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</si>
  <si>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</si>
  <si>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</si>
  <si>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</si>
  <si>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</si>
  <si>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</si>
  <si>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</si>
  <si>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</si>
  <si>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</si>
  <si>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</si>
  <si>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</si>
  <si>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</si>
  <si>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</si>
  <si>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</si>
  <si>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</si>
  <si>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</si>
  <si>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</si>
  <si>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</si>
  <si>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</si>
  <si>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</si>
  <si>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</si>
  <si>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</si>
  <si>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</si>
  <si>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</si>
  <si>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</si>
  <si>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</si>
  <si>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</si>
  <si>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</si>
  <si>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</si>
  <si>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</si>
  <si>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</si>
  <si>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</si>
  <si>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</si>
  <si>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</si>
  <si>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</si>
  <si>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</si>
  <si>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</si>
  <si>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</si>
  <si>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</si>
  <si>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</si>
  <si>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</si>
  <si>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</si>
  <si>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</si>
  <si>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</si>
  <si>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</si>
  <si>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</si>
  <si>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</si>
  <si>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</si>
  <si>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</si>
  <si>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</si>
  <si>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</si>
  <si>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</si>
  <si>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</si>
  <si>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</si>
  <si>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</si>
  <si>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</si>
  <si>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</si>
  <si>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</si>
  <si>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</si>
  <si>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</si>
  <si>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</si>
  <si>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</si>
  <si>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</si>
  <si>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</si>
  <si>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</si>
  <si>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</si>
  <si>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</si>
  <si>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</si>
  <si>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</si>
  <si>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</si>
  <si>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</si>
  <si>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</si>
  <si>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</si>
  <si>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</si>
  <si>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</si>
  <si>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</si>
  <si>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</si>
  <si>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</si>
  <si>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</si>
  <si>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</si>
  <si>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</si>
  <si>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</si>
  <si>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</si>
  <si>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</si>
  <si>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</si>
  <si>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</si>
  <si>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</si>
  <si>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</si>
  <si>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</si>
  <si>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</si>
  <si>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</si>
  <si>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</si>
  <si>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</si>
  <si>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</si>
  <si>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</si>
  <si>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</si>
  <si>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</si>
  <si>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</si>
  <si>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</si>
  <si>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</si>
  <si>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</si>
  <si>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</si>
  <si>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</si>
  <si>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</si>
  <si>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</si>
  <si>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</si>
  <si>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</si>
  <si>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</si>
  <si>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</si>
  <si>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</si>
  <si>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</si>
  <si>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</si>
  <si>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</si>
  <si>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</si>
  <si>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</si>
  <si>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</si>
  <si>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</si>
  <si>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</si>
  <si>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</si>
  <si>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</si>
  <si>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</si>
  <si>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</si>
  <si>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</si>
  <si>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</si>
  <si>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</si>
  <si>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</si>
  <si>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</si>
  <si>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</si>
  <si>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</si>
  <si>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</si>
  <si>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</si>
  <si>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</si>
  <si>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</si>
  <si>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</si>
  <si>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</si>
  <si>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</si>
  <si>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</si>
  <si>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</si>
  <si>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</si>
  <si>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</si>
  <si>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</si>
  <si>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</si>
  <si>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</si>
  <si>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</si>
  <si>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</si>
  <si>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</si>
  <si>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</si>
  <si>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</si>
  <si>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</si>
  <si>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</si>
  <si>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</si>
  <si>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</si>
  <si>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</si>
  <si>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</si>
  <si>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</si>
  <si>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</si>
  <si>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</si>
  <si>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</si>
  <si>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</si>
  <si>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</si>
  <si>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</si>
  <si>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</si>
  <si>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</si>
  <si>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</si>
  <si>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</si>
  <si>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</si>
  <si>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</si>
  <si>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</si>
  <si>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</si>
  <si>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</si>
  <si>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</si>
  <si>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</si>
  <si>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</si>
  <si>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</si>
  <si>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</si>
  <si>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</si>
  <si>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</si>
  <si>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</si>
  <si>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</si>
  <si>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</si>
  <si>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</si>
  <si>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</si>
  <si>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</si>
  <si>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</si>
  <si>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</si>
  <si>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</si>
  <si>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</si>
  <si>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</si>
  <si>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</si>
  <si>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</si>
  <si>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</si>
  <si>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</si>
  <si>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</si>
  <si>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</si>
  <si>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</si>
  <si>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</si>
  <si>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</si>
  <si>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</si>
  <si>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</si>
  <si>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</si>
  <si>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</si>
  <si>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</si>
  <si>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</si>
  <si>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</si>
  <si>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</si>
  <si>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</si>
  <si>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</si>
  <si>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</si>
  <si>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</si>
  <si>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</si>
  <si>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</si>
  <si>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</si>
  <si>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</si>
  <si>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</si>
  <si>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</si>
  <si>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</si>
  <si>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</si>
  <si>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</si>
  <si>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</si>
  <si>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</si>
  <si>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</si>
  <si>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</si>
  <si>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</si>
  <si>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</si>
  <si>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</si>
  <si>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</si>
  <si>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</si>
  <si>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</si>
  <si>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</si>
  <si>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</si>
  <si>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</si>
  <si>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</si>
  <si>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</si>
  <si>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</si>
  <si>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</si>
  <si>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</si>
  <si>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</si>
  <si>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</si>
  <si>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</si>
  <si>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</si>
  <si>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</si>
  <si>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</si>
  <si>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</si>
  <si>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</si>
  <si>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</si>
  <si>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</si>
  <si>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</si>
  <si>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</si>
  <si>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</si>
  <si>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</si>
  <si>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</si>
  <si>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</si>
  <si>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</si>
  <si>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</si>
  <si>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</si>
  <si>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</si>
  <si>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</si>
  <si>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</si>
  <si>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</si>
  <si>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</si>
  <si>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</si>
  <si>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</si>
  <si>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</si>
  <si>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</si>
  <si>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</si>
  <si>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</si>
  <si>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</si>
  <si>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</si>
  <si>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</si>
  <si>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</si>
  <si>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</si>
  <si>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</si>
  <si>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</si>
  <si>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</si>
  <si>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</si>
  <si>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</si>
  <si>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</si>
  <si>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</si>
  <si>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</si>
  <si>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</si>
  <si>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</si>
  <si>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</si>
  <si>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</si>
  <si>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</si>
  <si>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</si>
  <si>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</si>
  <si>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</si>
  <si>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</si>
  <si>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</si>
  <si>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</si>
  <si>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</si>
  <si>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</si>
  <si>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</si>
  <si>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</si>
  <si>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</si>
  <si>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</si>
  <si>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</si>
  <si>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</si>
  <si>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</si>
  <si>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</si>
  <si>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</si>
  <si>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</si>
  <si>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</si>
  <si>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</si>
  <si>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</si>
  <si>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</si>
  <si>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</si>
  <si>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</si>
  <si>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</si>
  <si>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</si>
  <si>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</si>
  <si>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</si>
  <si>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</si>
  <si>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</si>
  <si>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</si>
  <si>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</si>
  <si>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</si>
  <si>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</si>
  <si>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</si>
  <si>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</si>
  <si>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</si>
  <si>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</si>
  <si>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</si>
  <si>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</si>
  <si>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</si>
  <si>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</si>
  <si>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</si>
  <si>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</si>
  <si>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</si>
  <si>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</si>
  <si>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</si>
  <si>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</si>
  <si>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</si>
  <si>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</si>
  <si>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</si>
  <si>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</si>
  <si>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</si>
  <si>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</si>
  <si>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</si>
  <si>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</si>
  <si>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</si>
  <si>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</si>
  <si>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</si>
  <si>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</si>
  <si>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</si>
  <si>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</si>
  <si>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</si>
  <si>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</si>
  <si>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</si>
  <si>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</si>
  <si>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</si>
  <si>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</si>
  <si>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</si>
  <si>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</si>
  <si>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</si>
  <si>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</si>
  <si>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</si>
  <si>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</si>
  <si>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</si>
  <si>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</si>
  <si>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</si>
  <si>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</si>
  <si>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</si>
  <si>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</si>
  <si>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</si>
  <si>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</si>
  <si>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</si>
  <si>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</si>
  <si>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</si>
  <si>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</si>
  <si>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</si>
  <si>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</si>
  <si>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</si>
  <si>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</si>
  <si>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</si>
  <si>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</si>
  <si>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</si>
  <si>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</si>
  <si>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</si>
  <si>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</si>
  <si>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</si>
  <si>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</si>
  <si>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</si>
  <si>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</si>
  <si>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</si>
  <si>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</si>
  <si>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</si>
  <si>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</si>
  <si>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</si>
  <si>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</si>
  <si>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</si>
  <si>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</si>
  <si>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</si>
  <si>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</si>
  <si>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</si>
  <si>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</si>
  <si>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</si>
  <si>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</si>
  <si>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</si>
  <si>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</si>
  <si>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</si>
  <si>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</si>
  <si>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</si>
  <si>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</si>
  <si>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</si>
  <si>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</si>
  <si>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</si>
  <si>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</si>
  <si>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</si>
  <si>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</si>
  <si>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</si>
  <si>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</si>
  <si>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</si>
  <si>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</si>
  <si>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</si>
  <si>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</si>
  <si>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</si>
  <si>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</si>
  <si>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</si>
  <si>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</si>
  <si>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</si>
  <si>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</si>
  <si>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</si>
  <si>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</si>
  <si>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</si>
  <si>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</si>
  <si>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</si>
  <si>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</si>
  <si>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</si>
  <si>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</si>
  <si>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</si>
  <si>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</si>
  <si>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</si>
  <si>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</si>
  <si>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</si>
  <si>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</si>
  <si>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</si>
  <si>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</si>
  <si>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</si>
  <si>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</si>
  <si>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</si>
  <si>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</si>
  <si>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</si>
  <si>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</si>
  <si>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</si>
  <si>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</si>
  <si>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</si>
  <si>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</si>
  <si>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</si>
  <si>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</si>
  <si>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</si>
  <si>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</si>
  <si>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</si>
  <si>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</si>
  <si>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</si>
  <si>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</si>
  <si>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</si>
  <si>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</si>
  <si>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</si>
  <si>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</si>
  <si>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</si>
  <si>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</si>
  <si>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</si>
  <si>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</si>
  <si>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</si>
  <si>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</si>
  <si>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</si>
  <si>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</si>
  <si>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</si>
  <si>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</si>
  <si>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</si>
  <si>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</si>
  <si>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</si>
  <si>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</si>
  <si>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</si>
  <si>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</si>
  <si>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</si>
  <si>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</si>
  <si>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</si>
  <si>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</si>
  <si>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</si>
  <si>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</si>
  <si>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</si>
  <si>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</si>
  <si>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</si>
  <si>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</si>
  <si>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</si>
  <si>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</si>
  <si>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</si>
  <si>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</si>
  <si>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</si>
  <si>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</si>
  <si>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</si>
  <si>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</si>
  <si>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</si>
  <si>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</si>
  <si>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</si>
  <si>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</si>
  <si>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</si>
  <si>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</si>
  <si>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</si>
  <si>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</si>
  <si>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</si>
  <si>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</si>
  <si>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</si>
  <si>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</si>
  <si>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</si>
  <si>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</si>
  <si>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</si>
  <si>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</si>
  <si>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</si>
  <si>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</si>
  <si>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</si>
  <si>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</si>
  <si>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</si>
  <si>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</si>
  <si>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</si>
  <si>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</si>
  <si>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</si>
  <si>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</si>
  <si>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</si>
  <si>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</si>
  <si>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</si>
  <si>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</si>
  <si>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</si>
  <si>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</si>
  <si>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</si>
  <si>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</si>
  <si>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</si>
  <si>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</si>
  <si>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</si>
  <si>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</si>
  <si>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</si>
  <si>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</si>
  <si>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</si>
  <si>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</si>
  <si>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</si>
  <si>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</si>
  <si>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</si>
  <si>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</si>
  <si>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</si>
  <si>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</si>
  <si>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</si>
  <si>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</si>
  <si>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</si>
  <si>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</si>
  <si>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</si>
  <si>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</si>
  <si>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</si>
  <si>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</si>
  <si>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</si>
  <si>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</si>
  <si>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</si>
  <si>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</si>
  <si>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</si>
  <si>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</si>
  <si>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</si>
  <si>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</si>
  <si>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</si>
  <si>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</si>
  <si>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</si>
  <si>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</si>
  <si>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</si>
  <si>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</si>
  <si>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</si>
  <si>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</si>
  <si>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</si>
  <si>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</si>
  <si>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</si>
  <si>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</si>
  <si>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</si>
  <si>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</si>
  <si>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</si>
  <si>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</si>
  <si>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</si>
  <si>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</si>
  <si>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</si>
  <si>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</si>
  <si>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</si>
  <si>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</si>
  <si>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</si>
  <si>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</si>
  <si>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</si>
  <si>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</si>
  <si>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</si>
  <si>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</si>
  <si>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</si>
  <si>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</si>
  <si>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</si>
  <si>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</si>
  <si>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</si>
  <si>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</si>
  <si>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</si>
  <si>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</si>
  <si>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</si>
  <si>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</si>
  <si>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</si>
  <si>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</si>
  <si>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</si>
  <si>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</si>
  <si>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</si>
  <si>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</si>
  <si>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</si>
  <si>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</si>
  <si>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</si>
  <si>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</si>
  <si>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</si>
  <si>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</si>
  <si>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</si>
  <si>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</si>
  <si>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</si>
  <si>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</si>
  <si>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</si>
  <si>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</si>
  <si>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</si>
  <si>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</si>
  <si>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</si>
  <si>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</si>
  <si>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</si>
  <si>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</si>
  <si>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</si>
  <si>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</si>
  <si>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</si>
  <si>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</si>
  <si>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</si>
  <si>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</si>
  <si>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</si>
  <si>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</si>
  <si>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</si>
  <si>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</si>
  <si>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</si>
  <si>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</si>
  <si>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</si>
  <si>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</si>
  <si>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</si>
  <si>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</si>
  <si>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</si>
  <si>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</si>
  <si>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</si>
  <si>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</si>
  <si>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</si>
  <si>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</si>
  <si>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</si>
  <si>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</si>
  <si>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</si>
  <si>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</si>
  <si>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</si>
  <si>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</si>
  <si>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</si>
  <si>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</si>
  <si>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</si>
  <si>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</si>
  <si>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</si>
  <si>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</si>
  <si>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</si>
  <si>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</si>
  <si>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</si>
  <si>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</si>
  <si>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</si>
  <si>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</si>
  <si>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</si>
  <si>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</si>
  <si>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</si>
  <si>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</si>
  <si>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</si>
  <si>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</si>
  <si>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</si>
  <si>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</si>
  <si>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</si>
  <si>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</si>
  <si>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</si>
  <si>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</si>
  <si>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</si>
  <si>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</si>
  <si>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</si>
  <si>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</si>
  <si>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</si>
  <si>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</si>
  <si>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</si>
  <si>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</si>
  <si>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</si>
  <si>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</si>
  <si>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</si>
  <si>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</si>
  <si>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</si>
  <si>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</si>
  <si>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</si>
  <si>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</si>
  <si>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</si>
  <si>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</si>
  <si>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</si>
  <si>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</si>
  <si>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</si>
  <si>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</si>
  <si>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</si>
  <si>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</si>
  <si>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</si>
  <si>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</si>
  <si>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</si>
  <si>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</si>
  <si>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</si>
  <si>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</si>
  <si>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</si>
  <si>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</si>
  <si>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</si>
  <si>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</si>
  <si>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</si>
  <si>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</si>
  <si>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</si>
  <si>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</si>
  <si>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</si>
  <si>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</si>
  <si>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</si>
  <si>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</si>
  <si>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</si>
  <si>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</si>
  <si>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</si>
  <si>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</si>
  <si>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</si>
  <si>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</si>
  <si>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</si>
  <si>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</si>
  <si>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</si>
  <si>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</si>
  <si>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</si>
  <si>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</si>
  <si>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</si>
  <si>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</si>
  <si>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</si>
  <si>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</si>
  <si>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</si>
  <si>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</si>
  <si>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</si>
  <si>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</si>
  <si>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</si>
  <si>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</si>
  <si>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</si>
  <si>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</si>
  <si>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</si>
  <si>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</si>
  <si>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</si>
  <si>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</si>
  <si>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</si>
  <si>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</si>
  <si>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</si>
  <si>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</si>
  <si>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</si>
  <si>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</si>
  <si>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</si>
  <si>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</si>
  <si>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</si>
  <si>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</si>
  <si>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</si>
  <si>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</si>
  <si>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</si>
  <si>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</si>
  <si>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</si>
  <si>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</si>
  <si>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</si>
  <si>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</si>
  <si>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</si>
  <si>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</si>
  <si>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</si>
  <si>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</si>
  <si>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</si>
  <si>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</si>
  <si>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</si>
  <si>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</si>
  <si>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</si>
  <si>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</si>
  <si>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</si>
  <si>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</si>
  <si>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</si>
  <si>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</si>
  <si>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</si>
  <si>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</si>
  <si>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</si>
  <si>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</si>
  <si>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</si>
  <si>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</si>
  <si>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</si>
  <si>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</si>
  <si>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</si>
  <si>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</si>
  <si>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</si>
  <si>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</si>
  <si>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</si>
  <si>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</si>
  <si>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</si>
  <si>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</si>
  <si>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</si>
  <si>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</si>
  <si>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</si>
  <si>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</si>
  <si>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</si>
  <si>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</si>
  <si>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</si>
  <si>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</si>
  <si>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</si>
  <si>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</si>
  <si>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</si>
  <si>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</si>
  <si>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</si>
  <si>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</si>
  <si>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</si>
  <si>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</si>
  <si>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</si>
  <si>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</si>
  <si>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</si>
  <si>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</si>
  <si>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</si>
  <si>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</si>
  <si>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</si>
  <si>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</si>
  <si>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</si>
  <si>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</si>
  <si>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</si>
  <si>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</si>
  <si>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</si>
  <si>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</si>
  <si>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</si>
  <si>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</si>
  <si>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</si>
  <si>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</si>
  <si>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</si>
  <si>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</si>
  <si>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</si>
  <si>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</si>
  <si>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</si>
  <si>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</si>
  <si>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</si>
  <si>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</si>
  <si>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</si>
  <si>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</si>
  <si>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</si>
  <si>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</si>
  <si>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</si>
  <si>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</si>
  <si>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</si>
  <si>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</si>
  <si>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</si>
  <si>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</si>
  <si>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</si>
  <si>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</si>
  <si>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</si>
  <si>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</si>
  <si>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</si>
  <si>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</si>
  <si>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</si>
  <si>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</si>
  <si>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</si>
  <si>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</si>
  <si>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</si>
  <si>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</si>
  <si>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</si>
  <si>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</si>
  <si>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</si>
  <si>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</si>
  <si>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</si>
  <si>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</si>
  <si>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</si>
  <si>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</si>
  <si>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</si>
  <si>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</si>
  <si>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</si>
  <si>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</si>
  <si>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</si>
  <si>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</si>
  <si>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</si>
  <si>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</si>
  <si>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</si>
  <si>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</si>
  <si>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</si>
  <si>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</si>
  <si>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</si>
  <si>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</si>
  <si>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</si>
  <si>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</si>
  <si>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</si>
  <si>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</si>
  <si>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</si>
  <si>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</si>
  <si>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</si>
  <si>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</si>
  <si>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</si>
  <si>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</si>
  <si>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</si>
  <si>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</si>
  <si>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</si>
  <si>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</si>
  <si>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</si>
  <si>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</si>
  <si>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</si>
  <si>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</si>
  <si>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</si>
  <si>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</si>
  <si>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</si>
  <si>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</si>
  <si>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</si>
  <si>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</si>
  <si>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</si>
  <si>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</si>
  <si>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</si>
  <si>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</si>
  <si>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</si>
  <si>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</si>
  <si>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</si>
  <si>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</si>
  <si>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</si>
  <si>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</si>
  <si>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</si>
  <si>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</si>
  <si>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</si>
  <si>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</si>
  <si>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</si>
  <si>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</si>
  <si>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</si>
  <si>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</si>
  <si>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</si>
  <si>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</si>
  <si>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</si>
  <si>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</si>
  <si>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</si>
  <si>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</si>
  <si>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</si>
  <si>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</si>
  <si>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</si>
  <si>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</si>
  <si>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</si>
  <si>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</si>
  <si>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</si>
  <si>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</si>
  <si>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</si>
  <si>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</si>
  <si>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</si>
  <si>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</si>
  <si>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</si>
  <si>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</si>
  <si>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</si>
  <si>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</si>
  <si>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</si>
  <si>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</si>
  <si>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</si>
  <si>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</si>
  <si>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</si>
  <si>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</si>
  <si>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</si>
  <si>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</si>
  <si>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</si>
  <si>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</si>
  <si>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</si>
  <si>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</si>
  <si>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</si>
  <si>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</si>
  <si>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</si>
  <si>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</si>
  <si>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</si>
  <si>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</si>
  <si>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</si>
  <si>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</si>
  <si>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</si>
  <si>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</si>
  <si>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</si>
  <si>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</si>
  <si>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</si>
  <si>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</si>
  <si>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</si>
  <si>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</si>
  <si>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</si>
  <si>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</si>
  <si>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</si>
  <si>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</si>
  <si>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</si>
  <si>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</si>
  <si>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</si>
  <si>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</si>
  <si>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</si>
  <si>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</si>
  <si>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</si>
  <si>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</si>
  <si>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</si>
  <si>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</si>
  <si>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</si>
  <si>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</si>
  <si>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</si>
  <si>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</si>
  <si>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</si>
  <si>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</si>
  <si>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</si>
  <si>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</si>
  <si>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</si>
  <si>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</si>
  <si>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</si>
  <si>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</si>
  <si>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</si>
  <si>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</si>
  <si>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</si>
  <si>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</si>
  <si>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</si>
  <si>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</si>
  <si>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</si>
  <si>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</si>
  <si>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</si>
  <si>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</si>
  <si>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</si>
  <si>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</si>
  <si>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</si>
  <si>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</si>
  <si>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</si>
  <si>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</si>
  <si>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</si>
  <si>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</si>
  <si>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</si>
  <si>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</si>
  <si>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</si>
  <si>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</si>
  <si>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</si>
  <si>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</si>
  <si>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</si>
  <si>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</si>
  <si>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</si>
  <si>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</si>
  <si>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</si>
  <si>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</si>
  <si>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</si>
  <si>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</si>
  <si>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</si>
  <si>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</si>
  <si>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</si>
  <si>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</si>
  <si>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</si>
  <si>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</si>
  <si>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</si>
  <si>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</si>
  <si>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</si>
  <si>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</si>
  <si>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</si>
  <si>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</si>
  <si>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</si>
  <si>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</si>
  <si>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</si>
  <si>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</si>
  <si>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</si>
  <si>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</si>
  <si>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</si>
  <si>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</si>
  <si>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</si>
  <si>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</si>
  <si>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</si>
  <si>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</si>
  <si>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</si>
  <si>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</si>
  <si>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</si>
  <si>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</si>
  <si>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</si>
  <si>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</si>
  <si>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</si>
  <si>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</si>
  <si>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</si>
  <si>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</si>
  <si>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</si>
  <si>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</si>
  <si>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</si>
  <si>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</si>
  <si>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</si>
  <si>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</si>
  <si>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</si>
  <si>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</si>
  <si>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</si>
  <si>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</si>
  <si>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</si>
  <si>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</si>
  <si>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</si>
  <si>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</si>
  <si>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</si>
  <si>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</si>
  <si>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</si>
  <si>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</si>
  <si>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</si>
  <si>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</si>
  <si>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</si>
  <si>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</si>
  <si>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</si>
  <si>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</si>
  <si>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</si>
  <si>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</si>
  <si>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</si>
  <si>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</si>
  <si>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</si>
  <si>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</si>
  <si>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</si>
  <si>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</si>
  <si>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</si>
  <si>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</si>
  <si>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</si>
  <si>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</si>
  <si>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</si>
  <si>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</si>
  <si>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</si>
  <si>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</si>
  <si>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</si>
  <si>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</si>
  <si>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</si>
  <si>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</si>
  <si>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</si>
  <si>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</si>
  <si>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</si>
  <si>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</si>
  <si>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</si>
  <si>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</si>
  <si>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</si>
  <si>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</si>
  <si>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</si>
  <si>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</si>
  <si>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</si>
  <si>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</si>
  <si>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</si>
  <si>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</si>
  <si>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</si>
  <si>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</si>
  <si>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</si>
  <si>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</si>
  <si>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</si>
  <si>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</si>
  <si>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</si>
  <si>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</si>
  <si>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</si>
  <si>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</si>
  <si>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</si>
  <si>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</si>
  <si>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</si>
  <si>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</si>
  <si>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</si>
  <si>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</si>
  <si>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</si>
  <si>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</si>
  <si>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</si>
  <si>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</si>
  <si>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</si>
  <si>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</si>
  <si>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</si>
  <si>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</si>
  <si>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</si>
  <si>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</si>
  <si>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</si>
  <si>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</si>
  <si>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</si>
  <si>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</si>
  <si>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</si>
  <si>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</si>
  <si>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</si>
  <si>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</si>
  <si>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</si>
  <si>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</si>
  <si>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</si>
  <si>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</si>
  <si>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</si>
  <si>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</si>
  <si>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</si>
  <si>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</si>
  <si>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</si>
  <si>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</si>
  <si>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</si>
  <si>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</si>
  <si>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</si>
  <si>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</si>
  <si>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</si>
  <si>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</si>
  <si>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</si>
  <si>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</si>
  <si>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</si>
  <si>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</si>
  <si>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</si>
  <si>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</si>
  <si>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</si>
  <si>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</si>
  <si>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</si>
  <si>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</si>
  <si>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</si>
  <si>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</si>
  <si>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</si>
  <si>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</si>
  <si>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</si>
  <si>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</si>
  <si>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</si>
  <si>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</si>
  <si>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</si>
  <si>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</si>
  <si>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</si>
  <si>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</si>
  <si>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</si>
  <si>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</si>
  <si>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</si>
  <si>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</si>
  <si>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</si>
  <si>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</si>
  <si>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</si>
  <si>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</si>
  <si>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</si>
  <si>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</si>
  <si>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</si>
  <si>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</si>
  <si>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</si>
  <si>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</si>
  <si>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</si>
  <si>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</si>
  <si>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</si>
  <si>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</si>
  <si>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</si>
  <si>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</si>
  <si>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</si>
  <si>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</si>
  <si>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</si>
  <si>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</si>
  <si>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</si>
  <si>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</si>
  <si>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</si>
  <si>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</si>
  <si>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</si>
  <si>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</si>
  <si>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</si>
  <si>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</si>
  <si>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</si>
  <si>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</si>
  <si>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</si>
  <si>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</si>
  <si>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</si>
  <si>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</si>
  <si>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</si>
  <si>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</si>
  <si>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</si>
  <si>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</si>
  <si>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</si>
  <si>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</si>
  <si>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</si>
  <si>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</si>
  <si>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</si>
  <si>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</si>
  <si>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</si>
  <si>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</si>
  <si>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</si>
  <si>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</si>
  <si>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</si>
  <si>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</si>
  <si>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</si>
  <si>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</si>
  <si>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</si>
  <si>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</si>
  <si>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</si>
  <si>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</si>
  <si>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</si>
  <si>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</si>
  <si>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</si>
  <si>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</si>
  <si>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</si>
  <si>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</si>
  <si>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</si>
  <si>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</si>
  <si>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</si>
  <si>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</si>
  <si>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</si>
  <si>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</si>
  <si>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</si>
  <si>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</si>
  <si>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</si>
  <si>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</si>
  <si>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</si>
  <si>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</si>
  <si>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</si>
  <si>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</si>
  <si>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</si>
  <si>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</si>
  <si>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</si>
  <si>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</si>
  <si>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</si>
  <si>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</si>
  <si>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</si>
  <si>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</si>
  <si>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</si>
  <si>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</si>
  <si>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</si>
  <si>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</si>
  <si>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</si>
  <si>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</si>
  <si>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</si>
  <si>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</si>
  <si>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</si>
  <si>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</si>
  <si>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</si>
  <si>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</si>
  <si>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</si>
  <si>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</si>
  <si>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</si>
  <si>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</si>
  <si>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</si>
  <si>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</si>
  <si>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</si>
  <si>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</si>
  <si>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</si>
  <si>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</si>
  <si>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</si>
  <si>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</si>
  <si>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</si>
  <si>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</si>
  <si>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</si>
  <si>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</si>
  <si>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</si>
  <si>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</si>
  <si>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</si>
  <si>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</si>
  <si>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</si>
  <si>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</si>
  <si>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</si>
  <si>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</si>
  <si>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</si>
  <si>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</si>
  <si>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</si>
  <si>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</si>
  <si>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</si>
  <si>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</si>
  <si>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</si>
  <si>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</si>
  <si>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</si>
  <si>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</si>
  <si>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</si>
  <si>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</si>
  <si>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</si>
  <si>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</si>
  <si>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</si>
  <si>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</si>
  <si>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</si>
  <si>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</si>
  <si>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</si>
  <si>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</si>
  <si>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</si>
  <si>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</si>
  <si>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</si>
  <si>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</si>
  <si>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</si>
  <si>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</si>
  <si>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</si>
  <si>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</si>
  <si>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</si>
  <si>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</si>
  <si>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</si>
  <si>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</si>
  <si>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</si>
  <si>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</si>
  <si>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</si>
  <si>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</si>
  <si>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</si>
  <si>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</si>
  <si>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</si>
  <si>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</si>
  <si>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</si>
  <si>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</si>
  <si>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</si>
  <si>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</si>
  <si>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</si>
  <si>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</si>
  <si>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</si>
  <si>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</si>
  <si>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</si>
  <si>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</si>
  <si>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</si>
  <si>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</si>
  <si>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</si>
  <si>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</si>
  <si>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</si>
  <si>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</si>
  <si>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</si>
  <si>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</si>
  <si>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</si>
  <si>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</si>
  <si>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</si>
  <si>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</si>
  <si>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</si>
  <si>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</si>
  <si>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</si>
  <si>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</si>
  <si>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</si>
  <si>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</si>
  <si>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</si>
  <si>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</si>
  <si>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</si>
  <si>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</si>
  <si>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</si>
  <si>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</si>
  <si>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</si>
  <si>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</si>
  <si>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</si>
  <si>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</si>
  <si>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</si>
  <si>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</si>
  <si>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</si>
  <si>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</si>
  <si>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</si>
  <si>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</si>
  <si>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</si>
  <si>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</si>
  <si>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</si>
  <si>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</si>
  <si>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</si>
  <si>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</si>
  <si>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</si>
  <si>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</si>
  <si>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</si>
  <si>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</si>
  <si>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</si>
  <si>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</si>
  <si>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</si>
  <si>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</si>
  <si>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</si>
  <si>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</si>
  <si>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</si>
  <si>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</si>
  <si>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</si>
  <si>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</si>
  <si>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</si>
  <si>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</si>
  <si>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</si>
  <si>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</si>
  <si>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</si>
  <si>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</si>
  <si>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</si>
  <si>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</si>
  <si>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</si>
  <si>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</si>
  <si>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</si>
  <si>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</si>
  <si>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</si>
  <si>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</si>
  <si>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</si>
  <si>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</si>
  <si>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</si>
  <si>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</si>
  <si>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</si>
  <si>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</si>
  <si>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</si>
  <si>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</si>
  <si>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</si>
  <si>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</si>
  <si>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</si>
  <si>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</si>
  <si>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</si>
  <si>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</si>
  <si>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</si>
  <si>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</si>
  <si>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</si>
  <si>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</si>
  <si>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</si>
  <si>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</si>
  <si>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</si>
  <si>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</si>
  <si>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</si>
  <si>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</si>
  <si>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</si>
  <si>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</si>
  <si>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</si>
  <si>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</si>
  <si>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</si>
  <si>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</si>
  <si>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</si>
  <si>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</si>
  <si>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</si>
  <si>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</si>
  <si>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</si>
  <si>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</si>
  <si>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</si>
  <si>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</si>
  <si>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</si>
  <si>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</si>
  <si>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</si>
  <si>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</si>
  <si>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</si>
  <si>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</si>
  <si>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</si>
  <si>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</si>
  <si>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</si>
  <si>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</si>
  <si>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</si>
  <si>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</si>
  <si>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</si>
  <si>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</si>
  <si>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</si>
  <si>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</si>
  <si>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</si>
  <si>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</si>
  <si>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</si>
  <si>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</si>
  <si>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</si>
  <si>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</si>
  <si>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</si>
  <si>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</si>
  <si>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</si>
  <si>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</si>
  <si>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</si>
  <si>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</si>
  <si>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</si>
  <si>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</si>
  <si>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</si>
  <si>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</si>
  <si>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</si>
  <si>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</si>
  <si>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</si>
  <si>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</si>
  <si>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</si>
  <si>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</si>
  <si>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</si>
  <si>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</si>
  <si>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</si>
  <si>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</si>
  <si>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</si>
  <si>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</si>
  <si>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</si>
  <si>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</si>
  <si>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</si>
  <si>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</si>
  <si>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</si>
  <si>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</si>
  <si>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</si>
  <si>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</si>
  <si>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</si>
  <si>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</si>
  <si>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</si>
  <si>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</si>
  <si>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</si>
  <si>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</si>
  <si>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</si>
  <si>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</si>
  <si>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</si>
  <si>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</si>
  <si>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</si>
  <si>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</si>
  <si>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</si>
  <si>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</si>
  <si>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</si>
  <si>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</si>
  <si>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</si>
  <si>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</si>
  <si>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</si>
  <si>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</si>
  <si>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</si>
  <si>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</si>
  <si>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</si>
  <si>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</si>
  <si>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</si>
  <si>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</si>
  <si>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</si>
  <si>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</si>
  <si>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</si>
  <si>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</si>
  <si>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</si>
  <si>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</si>
  <si>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</si>
  <si>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</si>
  <si>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</si>
  <si>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</si>
  <si>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</si>
  <si>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</si>
  <si>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</si>
  <si>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</si>
  <si>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</si>
  <si>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</si>
  <si>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</si>
  <si>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</si>
  <si>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</si>
  <si>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</si>
  <si>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</si>
  <si>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</si>
  <si>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</si>
  <si>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</si>
  <si>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</si>
  <si>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</si>
  <si>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</si>
  <si>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</si>
  <si>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</si>
  <si>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</si>
  <si>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</si>
  <si>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</si>
  <si>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</si>
  <si>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</si>
  <si>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</si>
  <si>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</si>
  <si>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</si>
  <si>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</si>
  <si>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</si>
  <si>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</si>
  <si>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</si>
  <si>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</si>
  <si>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</si>
  <si>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</si>
  <si>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</si>
  <si>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</si>
  <si>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</si>
  <si>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</si>
  <si>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</si>
  <si>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</si>
  <si>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</si>
  <si>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</si>
  <si>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</si>
  <si>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</si>
  <si>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</si>
  <si>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</si>
  <si>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</si>
  <si>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</si>
  <si>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</si>
  <si>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</si>
  <si>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</si>
  <si>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</si>
  <si>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</si>
  <si>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</si>
  <si>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</si>
  <si>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</si>
  <si>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</si>
  <si>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</si>
  <si>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</si>
  <si>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</si>
  <si>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</si>
  <si>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</si>
  <si>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</si>
  <si>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</si>
  <si>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</si>
  <si>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</si>
  <si>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</si>
  <si>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</si>
  <si>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</si>
  <si>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</si>
  <si>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</si>
  <si>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</si>
  <si>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</si>
  <si>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</si>
  <si>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</si>
  <si>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</si>
  <si>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</si>
  <si>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</si>
  <si>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</si>
  <si>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</si>
  <si>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</si>
  <si>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</si>
  <si>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</si>
  <si>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</si>
  <si>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</si>
  <si>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</si>
  <si>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</si>
  <si>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</si>
  <si>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</si>
  <si>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</si>
  <si>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</si>
  <si>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</si>
  <si>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</si>
  <si>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</si>
  <si>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</si>
  <si>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</si>
  <si>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</si>
  <si>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</si>
  <si>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</si>
  <si>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</si>
  <si>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</si>
  <si>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</si>
  <si>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</si>
  <si>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</si>
  <si>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</si>
  <si>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</si>
  <si>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</si>
  <si>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</si>
  <si>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</si>
  <si>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</si>
  <si>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</si>
  <si>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</si>
  <si>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</si>
  <si>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</si>
  <si>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</si>
  <si>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</si>
  <si>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</si>
  <si>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</si>
  <si>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</si>
  <si>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</si>
  <si>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</si>
  <si>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</si>
  <si>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</si>
  <si>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</si>
  <si>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</si>
  <si>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</si>
  <si>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</si>
  <si>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</si>
  <si>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</si>
  <si>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</si>
  <si>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</si>
  <si>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</si>
  <si>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</si>
  <si>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</si>
  <si>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</si>
  <si>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</si>
  <si>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</si>
  <si>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</si>
  <si>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</si>
  <si>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</si>
  <si>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</si>
  <si>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</si>
  <si>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</si>
  <si>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</si>
  <si>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</si>
  <si>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</si>
  <si>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</si>
  <si>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</si>
  <si>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</si>
  <si>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</si>
  <si>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</si>
  <si>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</si>
  <si>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</si>
  <si>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</si>
  <si>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</si>
  <si>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</si>
  <si>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</si>
  <si>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</si>
  <si>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</si>
  <si>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</si>
  <si>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</si>
  <si>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</si>
  <si>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</si>
  <si>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</si>
  <si>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</si>
  <si>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</si>
  <si>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</si>
  <si>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</si>
  <si>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</si>
  <si>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</si>
  <si>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</si>
  <si>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</si>
  <si>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</si>
  <si>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</si>
  <si>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</si>
  <si>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</si>
  <si>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</si>
  <si>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</si>
  <si>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</si>
  <si>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</si>
  <si>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</si>
  <si>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</si>
  <si>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</si>
  <si>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</si>
  <si>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</si>
  <si>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</si>
  <si>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</si>
  <si>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</si>
  <si>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</si>
  <si>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</si>
  <si>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</si>
  <si>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</si>
  <si>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</si>
  <si>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</si>
  <si>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</si>
  <si>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</si>
  <si>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</si>
  <si>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</si>
  <si>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</si>
  <si>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</si>
  <si>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</si>
  <si>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</si>
  <si>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</si>
  <si>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</si>
  <si>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</si>
  <si>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</si>
  <si>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</si>
  <si>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</si>
  <si>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</si>
  <si>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</si>
  <si>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</si>
  <si>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</si>
  <si>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</si>
  <si>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</si>
  <si>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</si>
  <si>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</si>
  <si>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</si>
  <si>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</si>
  <si>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</si>
  <si>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</si>
  <si>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</si>
  <si>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</si>
  <si>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</si>
  <si>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</si>
  <si>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</si>
  <si>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</si>
  <si>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</si>
  <si>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</si>
  <si>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</si>
  <si>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</si>
  <si>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</si>
  <si>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</si>
  <si>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</si>
  <si>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</si>
  <si>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</si>
  <si>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</si>
  <si>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</si>
  <si>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</si>
  <si>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</si>
  <si>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</si>
  <si>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</si>
  <si>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</si>
  <si>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</si>
  <si>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</si>
  <si>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</si>
  <si>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</si>
  <si>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</si>
  <si>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</si>
  <si>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</si>
  <si>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</si>
  <si>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</si>
  <si>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</si>
  <si>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</si>
  <si>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</si>
  <si>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</si>
  <si>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</si>
  <si>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</si>
  <si>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</si>
  <si>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</si>
  <si>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</si>
  <si>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</si>
  <si>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</si>
  <si>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</si>
  <si>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</si>
  <si>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</si>
  <si>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</si>
  <si>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</si>
  <si>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</si>
  <si>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</si>
  <si>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</si>
  <si>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</si>
  <si>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</si>
  <si>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</si>
  <si>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</si>
  <si>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</si>
  <si>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</si>
  <si>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</si>
  <si>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</si>
  <si>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</si>
  <si>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</si>
  <si>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</si>
  <si>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</si>
  <si>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</si>
  <si>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</si>
  <si>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</si>
  <si>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</si>
  <si>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</si>
  <si>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</si>
  <si>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</si>
  <si>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</si>
  <si>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</si>
  <si>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</si>
  <si>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</si>
  <si>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</si>
  <si>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</si>
  <si>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</si>
  <si>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</si>
  <si>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</si>
  <si>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</si>
  <si>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</si>
  <si>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</si>
  <si>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</si>
  <si>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</si>
  <si>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</si>
  <si>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</si>
  <si>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</si>
  <si>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</si>
  <si>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</si>
  <si>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</si>
  <si>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</si>
  <si>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</si>
  <si>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</si>
  <si>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</si>
  <si>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</si>
  <si>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</si>
  <si>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</si>
  <si>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</si>
  <si>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</si>
  <si>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</si>
  <si>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</si>
  <si>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</si>
  <si>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</si>
  <si>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</si>
  <si>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</si>
  <si>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</si>
  <si>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</si>
  <si>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</si>
  <si>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</si>
  <si>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</si>
  <si>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</si>
  <si>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</si>
  <si>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</si>
  <si>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</si>
  <si>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</si>
  <si>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</si>
  <si>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</si>
  <si>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</si>
  <si>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</si>
  <si>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</si>
  <si>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</si>
  <si>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</si>
  <si>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</si>
  <si>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</si>
  <si>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</si>
  <si>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</si>
  <si>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</si>
  <si>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</si>
  <si>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</si>
  <si>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</si>
  <si>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</si>
  <si>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</si>
  <si>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</si>
  <si>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</si>
  <si>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</si>
  <si>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</si>
  <si>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</si>
  <si>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</si>
  <si>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</si>
  <si>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</si>
  <si>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</si>
  <si>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</si>
  <si>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</si>
  <si>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</si>
  <si>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</si>
  <si>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</si>
  <si>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</si>
  <si>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</si>
  <si>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</si>
  <si>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</si>
  <si>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</si>
  <si>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</si>
  <si>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</si>
  <si>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</si>
  <si>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</si>
  <si>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</si>
  <si>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</si>
  <si>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</si>
  <si>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</si>
  <si>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</si>
  <si>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</si>
  <si>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</si>
  <si>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</si>
  <si>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</si>
  <si>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</si>
  <si>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</si>
  <si>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</si>
  <si>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</si>
  <si>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</si>
  <si>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</si>
  <si>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</si>
  <si>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</si>
  <si>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</si>
  <si>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</si>
  <si>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</si>
  <si>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</si>
  <si>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</si>
  <si>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</si>
  <si>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</si>
  <si>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</si>
  <si>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</si>
  <si>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</si>
  <si>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</si>
  <si>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</si>
  <si>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</si>
  <si>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</si>
  <si>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</si>
  <si>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</si>
  <si>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</si>
  <si>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</si>
  <si>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</si>
  <si>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</si>
  <si>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</si>
  <si>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</si>
  <si>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</si>
  <si>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</si>
  <si>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</si>
  <si>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</si>
  <si>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</si>
  <si>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</si>
  <si>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</si>
  <si>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</si>
  <si>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</si>
  <si>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</si>
  <si>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</si>
  <si>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</si>
  <si>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</si>
  <si>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</si>
  <si>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</si>
  <si>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</si>
  <si>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</si>
  <si>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</si>
  <si>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</si>
  <si>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</si>
  <si>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</si>
  <si>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</si>
  <si>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</si>
  <si>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</si>
  <si>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</si>
  <si>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</si>
  <si>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</si>
  <si>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</si>
  <si>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</si>
  <si>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</si>
  <si>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</si>
  <si>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</si>
  <si>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</si>
  <si>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</si>
  <si>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</si>
  <si>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</si>
  <si>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</si>
  <si>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</si>
  <si>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</si>
  <si>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</si>
  <si>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</si>
  <si>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</si>
  <si>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</si>
  <si>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</si>
  <si>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</si>
  <si>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</si>
  <si>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</si>
  <si>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</si>
  <si>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</si>
  <si>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</si>
  <si>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</si>
  <si>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</si>
  <si>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</si>
  <si>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</si>
  <si>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</si>
  <si>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</si>
  <si>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</si>
  <si>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</si>
  <si>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</si>
  <si>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</si>
  <si>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</si>
  <si>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</si>
  <si>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</si>
  <si>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</si>
  <si>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</si>
  <si>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</si>
  <si>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</si>
  <si>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</si>
  <si>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</si>
  <si>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</si>
  <si>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</si>
  <si>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</si>
  <si>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</si>
  <si>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</si>
  <si>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</si>
  <si>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</si>
  <si>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</si>
  <si>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</si>
  <si>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</si>
  <si>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</si>
  <si>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</si>
  <si>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</si>
  <si>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</si>
  <si>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</si>
  <si>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</si>
  <si>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</si>
  <si>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</si>
  <si>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</si>
  <si>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</si>
  <si>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</si>
  <si>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</si>
  <si>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</si>
  <si>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</si>
  <si>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</si>
  <si>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</si>
  <si>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</si>
  <si>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</si>
  <si>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</si>
  <si>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</si>
  <si>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</si>
  <si>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</si>
  <si>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</si>
  <si>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</si>
  <si>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</si>
  <si>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</si>
  <si>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</si>
  <si>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</si>
  <si>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</si>
  <si>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</si>
  <si>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</si>
  <si>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</si>
  <si>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</si>
  <si>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</si>
  <si>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</si>
  <si>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</si>
  <si>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</si>
  <si>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</si>
  <si>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</si>
  <si>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</si>
  <si>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</si>
  <si>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</si>
  <si>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</si>
  <si>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</si>
  <si>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</si>
  <si>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</si>
  <si>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</si>
  <si>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</si>
  <si>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</si>
  <si>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</si>
  <si>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</si>
  <si>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</si>
  <si>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</si>
  <si>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</si>
  <si>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</si>
  <si>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</si>
  <si>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</si>
  <si>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</si>
  <si>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</si>
  <si>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</si>
  <si>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</si>
  <si>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</si>
  <si>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</si>
  <si>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</si>
  <si>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</si>
  <si>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</si>
  <si>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</si>
  <si>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</si>
  <si>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</si>
  <si>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</si>
  <si>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</si>
  <si>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</si>
  <si>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</si>
  <si>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</si>
  <si>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</si>
  <si>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</si>
  <si>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</si>
  <si>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</si>
  <si>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</si>
  <si>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</si>
  <si>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</si>
  <si>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</si>
  <si>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</si>
  <si>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</si>
  <si>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</si>
  <si>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</si>
  <si>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</si>
  <si>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</si>
  <si>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</si>
  <si>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</si>
  <si>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</si>
  <si>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</si>
  <si>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</si>
  <si>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</si>
  <si>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</si>
  <si>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</si>
  <si>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</si>
  <si>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</si>
  <si>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</si>
  <si>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</si>
  <si>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</si>
  <si>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</si>
  <si>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</si>
  <si>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</si>
  <si>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</si>
  <si>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</si>
  <si>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</si>
  <si>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</si>
  <si>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</si>
  <si>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</si>
  <si>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</si>
  <si>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</si>
  <si>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</si>
  <si>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</si>
  <si>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</si>
  <si>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</si>
  <si>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</si>
  <si>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</si>
  <si>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</si>
  <si>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</si>
  <si>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</si>
  <si>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</si>
  <si>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</si>
  <si>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</si>
  <si>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</si>
  <si>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</si>
  <si>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</si>
  <si>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</si>
  <si>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</si>
  <si>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</si>
  <si>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</si>
  <si>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</si>
  <si>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</si>
  <si>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</si>
  <si>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</si>
  <si>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</si>
  <si>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</si>
  <si>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</si>
  <si>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</si>
  <si>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</si>
  <si>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</si>
  <si>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</si>
  <si>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</si>
  <si>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</si>
  <si>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</si>
  <si>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</si>
  <si>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</si>
  <si>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</si>
  <si>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</si>
  <si>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</si>
  <si>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</si>
  <si>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</si>
  <si>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</si>
  <si>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</si>
  <si>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</si>
  <si>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</si>
  <si>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</si>
  <si>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</si>
  <si>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</si>
  <si>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</si>
  <si>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</si>
  <si>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</si>
  <si>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</si>
  <si>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</si>
  <si>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</si>
  <si>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</si>
  <si>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</si>
  <si>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</si>
  <si>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</si>
  <si>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</si>
  <si>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</si>
  <si>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</si>
  <si>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</si>
  <si>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</si>
  <si>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</si>
  <si>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</si>
  <si>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</si>
  <si>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</si>
  <si>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</si>
  <si>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</si>
  <si>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</si>
  <si>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</si>
  <si>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</si>
  <si>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</si>
  <si>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</si>
  <si>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</si>
  <si>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</si>
  <si>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</si>
  <si>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</si>
  <si>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</si>
  <si>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</si>
  <si>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</si>
  <si>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</si>
  <si>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</si>
  <si>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</si>
  <si>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</si>
  <si>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</si>
  <si>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</si>
  <si>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</si>
  <si>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</si>
  <si>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</si>
  <si>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</si>
  <si>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</si>
  <si>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</si>
  <si>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</si>
  <si>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</si>
  <si>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</si>
  <si>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</si>
  <si>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</si>
  <si>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</si>
  <si>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</si>
  <si>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</si>
  <si>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</si>
  <si>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</si>
  <si>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</si>
  <si>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</si>
  <si>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</si>
  <si>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</si>
  <si>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</si>
  <si>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</si>
  <si>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</si>
  <si>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</si>
  <si>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</si>
  <si>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</si>
  <si>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</si>
  <si>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</si>
  <si>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</si>
  <si>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</si>
  <si>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</si>
  <si>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</si>
  <si>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</si>
  <si>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</si>
  <si>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</si>
  <si>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</si>
  <si>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</si>
  <si>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</si>
  <si>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</si>
  <si>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</si>
  <si>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</si>
  <si>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</si>
  <si>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</si>
  <si>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</si>
  <si>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</si>
  <si>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</si>
  <si>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</si>
  <si>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</si>
  <si>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</si>
  <si>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</si>
  <si>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</si>
  <si>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</si>
  <si>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</si>
  <si>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</si>
  <si>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</si>
  <si>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</si>
  <si>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</si>
  <si>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</si>
  <si>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</si>
  <si>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</si>
  <si>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</si>
  <si>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</si>
  <si>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</si>
  <si>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</si>
  <si>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</si>
  <si>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</si>
  <si>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</si>
  <si>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</si>
  <si>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</si>
  <si>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</si>
  <si>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</si>
  <si>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</si>
  <si>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</si>
  <si>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</si>
  <si>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</si>
  <si>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</si>
  <si>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</si>
  <si>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</si>
  <si>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</si>
  <si>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</si>
  <si>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</si>
  <si>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</si>
  <si>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</si>
  <si>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</si>
  <si>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</si>
  <si>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</si>
  <si>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</si>
  <si>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</si>
  <si>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</si>
  <si>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</si>
  <si>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</si>
  <si>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</si>
  <si>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</si>
  <si>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</si>
  <si>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</si>
  <si>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</si>
  <si>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</si>
  <si>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</si>
  <si>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</si>
  <si>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</si>
  <si>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</si>
  <si>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</si>
  <si>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</si>
  <si>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</si>
  <si>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</si>
  <si>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</si>
  <si>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</si>
  <si>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</si>
  <si>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</si>
  <si>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</si>
  <si>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</si>
  <si>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</si>
  <si>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</si>
  <si>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</si>
  <si>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</si>
  <si>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</si>
  <si>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</si>
  <si>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</si>
  <si>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</si>
  <si>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</si>
  <si>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</si>
  <si>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</si>
  <si>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</si>
  <si>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</si>
  <si>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</si>
  <si>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</si>
  <si>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</si>
  <si>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</si>
  <si>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</si>
  <si>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</si>
  <si>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</si>
  <si>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</si>
  <si>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</si>
  <si>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</si>
  <si>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</si>
  <si>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</si>
  <si>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</si>
  <si>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</si>
  <si>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</si>
  <si>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</si>
  <si>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</si>
  <si>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</si>
  <si>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</si>
  <si>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</si>
  <si>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</si>
  <si>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</si>
  <si>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</si>
  <si>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</si>
  <si>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</si>
  <si>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</si>
  <si>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</si>
  <si>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</si>
  <si>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</si>
  <si>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</si>
  <si>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</si>
  <si>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</si>
  <si>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</si>
  <si>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</si>
  <si>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</si>
  <si>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</si>
  <si>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</si>
  <si>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</si>
  <si>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</si>
  <si>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</si>
  <si>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</si>
  <si>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</si>
  <si>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</si>
  <si>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</si>
  <si>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</si>
  <si>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</si>
  <si>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</si>
  <si>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</si>
  <si>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</si>
  <si>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</si>
  <si>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</si>
  <si>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</si>
  <si>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</si>
  <si>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</si>
  <si>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</si>
  <si>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</si>
  <si>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</si>
  <si>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</si>
  <si>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</si>
  <si>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</si>
  <si>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</si>
  <si>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</si>
  <si>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</si>
  <si>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</si>
  <si>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</si>
  <si>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</si>
  <si>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</si>
  <si>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</si>
  <si>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</si>
  <si>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</si>
  <si>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</si>
  <si>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</si>
  <si>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</si>
  <si>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</si>
  <si>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</si>
  <si>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</si>
  <si>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</si>
  <si>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</si>
  <si>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</si>
  <si>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</si>
  <si>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</si>
  <si>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</si>
  <si>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</si>
  <si>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</si>
  <si>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</si>
  <si>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</si>
  <si>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</si>
  <si>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</si>
  <si>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</si>
  <si>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</si>
  <si>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</si>
  <si>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</si>
  <si>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</si>
  <si>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</si>
  <si>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</si>
  <si>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</si>
  <si>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</si>
  <si>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</si>
  <si>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</si>
  <si>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</si>
  <si>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</si>
  <si>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</si>
  <si>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</si>
  <si>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</si>
  <si>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</si>
  <si>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</si>
  <si>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</si>
  <si>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</si>
  <si>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</si>
  <si>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</si>
  <si>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</si>
  <si>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</si>
  <si>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</si>
  <si>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</si>
  <si>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</si>
  <si>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</si>
  <si>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</si>
  <si>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</si>
  <si>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</si>
  <si>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</si>
  <si>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</si>
  <si>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</si>
  <si>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</si>
  <si>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</si>
  <si>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</si>
  <si>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</si>
  <si>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</si>
  <si>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</si>
  <si>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</si>
  <si>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</si>
  <si>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</si>
  <si>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</si>
  <si>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</si>
  <si>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</si>
  <si>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</si>
  <si>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</si>
  <si>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</si>
  <si>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</si>
  <si>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</si>
  <si>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</si>
  <si>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</si>
  <si>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</si>
  <si>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</si>
  <si>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</si>
  <si>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</si>
  <si>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</si>
  <si>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</si>
  <si>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</si>
  <si>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</si>
  <si>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</si>
  <si>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</si>
  <si>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</si>
  <si>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</si>
  <si>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</si>
  <si>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</si>
  <si>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</si>
  <si>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</si>
  <si>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</si>
  <si>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</si>
  <si>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</si>
  <si>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</si>
  <si>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</si>
  <si>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</si>
  <si>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</si>
  <si>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</si>
  <si>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</si>
  <si>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</si>
  <si>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</si>
  <si>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</si>
  <si>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</si>
  <si>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</si>
  <si>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</si>
  <si>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</si>
  <si>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</si>
  <si>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</si>
  <si>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</si>
  <si>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</si>
  <si>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</si>
  <si>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</si>
  <si>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</si>
  <si>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</si>
  <si>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</si>
  <si>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</si>
  <si>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</si>
  <si>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</si>
  <si>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</si>
  <si>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</si>
  <si>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</si>
  <si>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</si>
  <si>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</si>
  <si>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</si>
  <si>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</si>
  <si>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</si>
  <si>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</si>
  <si>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</si>
  <si>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</si>
  <si>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</si>
  <si>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</si>
  <si>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</si>
  <si>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</si>
  <si>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</si>
  <si>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</si>
  <si>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</si>
  <si>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</si>
  <si>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</si>
  <si>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</si>
  <si>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</si>
  <si>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</si>
  <si>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</si>
  <si>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</si>
  <si>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</si>
  <si>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</si>
  <si>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</si>
  <si>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</si>
  <si>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</si>
  <si>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</si>
  <si>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</si>
  <si>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</si>
  <si>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</si>
  <si>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</si>
  <si>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</si>
  <si>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</si>
  <si>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</si>
  <si>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</si>
  <si>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</si>
  <si>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</si>
  <si>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</si>
  <si>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</si>
  <si>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</si>
  <si>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</si>
  <si>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</si>
  <si>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</si>
  <si>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</si>
  <si>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</si>
  <si>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</si>
  <si>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</si>
  <si>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</si>
  <si>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</si>
  <si>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</si>
  <si>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</si>
  <si>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</si>
  <si>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</si>
  <si>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</si>
  <si>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</si>
  <si>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</si>
  <si>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</si>
  <si>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</si>
  <si>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</si>
  <si>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</si>
  <si>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</si>
  <si>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</si>
  <si>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</si>
  <si>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</si>
  <si>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</si>
  <si>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</si>
  <si>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</si>
  <si>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</si>
  <si>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</si>
  <si>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</si>
  <si>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</si>
  <si>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</si>
  <si>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</si>
  <si>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</si>
  <si>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</si>
  <si>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</si>
  <si>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</si>
  <si>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</si>
  <si>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</si>
  <si>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</si>
  <si>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</si>
  <si>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</si>
  <si>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</si>
  <si>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</si>
  <si>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</si>
  <si>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</si>
  <si>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</si>
  <si>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</si>
  <si>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</si>
  <si>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</si>
  <si>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</si>
  <si>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</si>
  <si>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</si>
  <si>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</si>
  <si>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</si>
  <si>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</si>
  <si>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</si>
  <si>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</si>
  <si>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</si>
  <si>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</si>
  <si>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</si>
  <si>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</si>
  <si>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</si>
  <si>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</si>
  <si>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</si>
  <si>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</si>
  <si>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</si>
  <si>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</si>
  <si>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</si>
  <si>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</si>
  <si>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</si>
  <si>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</si>
  <si>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</si>
  <si>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</si>
  <si>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</si>
  <si>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</si>
  <si>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</si>
  <si>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</si>
  <si>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</si>
  <si>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</si>
  <si>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</si>
  <si>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</si>
  <si>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</si>
  <si>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</si>
  <si>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</si>
  <si>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</si>
  <si>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</si>
  <si>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</si>
  <si>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</si>
  <si>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</si>
  <si>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</si>
  <si>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</si>
  <si>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</si>
  <si>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</si>
  <si>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</si>
  <si>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</si>
  <si>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</si>
  <si>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</si>
  <si>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</si>
  <si>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</si>
  <si>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</si>
  <si>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</si>
  <si>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</si>
  <si>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</si>
  <si>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</si>
  <si>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</si>
  <si>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</si>
  <si>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</si>
  <si>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</si>
  <si>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</si>
  <si>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</si>
  <si>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</si>
  <si>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</si>
  <si>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</si>
  <si>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</si>
  <si>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</si>
  <si>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</si>
  <si>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</si>
  <si>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</si>
  <si>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</si>
  <si>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</si>
  <si>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</si>
  <si>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</si>
  <si>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</si>
  <si>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</si>
  <si>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</si>
  <si>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</si>
  <si>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</si>
  <si>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</si>
  <si>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</si>
  <si>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</si>
  <si>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</si>
  <si>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</si>
  <si>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</si>
  <si>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</si>
  <si>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</si>
  <si>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</si>
  <si>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</si>
  <si>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</si>
  <si>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</si>
  <si>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</si>
  <si>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</si>
  <si>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</si>
  <si>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</si>
  <si>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</si>
  <si>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</si>
  <si>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</si>
  <si>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</si>
  <si>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</si>
  <si>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</si>
  <si>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</si>
  <si>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</si>
  <si>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</si>
  <si>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</si>
  <si>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</si>
  <si>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</si>
  <si>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</si>
  <si>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</si>
  <si>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</si>
  <si>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</si>
  <si>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</si>
  <si>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</si>
  <si>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</si>
  <si>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</si>
  <si>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</si>
  <si>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</si>
  <si>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</si>
  <si>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</si>
  <si>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</si>
  <si>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</si>
  <si>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</si>
  <si>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</si>
  <si>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</si>
  <si>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</si>
  <si>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</si>
  <si>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</si>
  <si>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</si>
  <si>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</si>
  <si>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</si>
  <si>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</si>
  <si>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</si>
  <si>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</si>
  <si>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</si>
  <si>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</si>
  <si>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</si>
  <si>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</si>
  <si>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</si>
  <si>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</si>
  <si>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</si>
  <si>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</si>
  <si>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</si>
  <si>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</si>
  <si>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</si>
  <si>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</si>
  <si>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</si>
  <si>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</si>
  <si>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</si>
  <si>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</si>
  <si>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</si>
  <si>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</si>
  <si>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</si>
  <si>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</si>
  <si>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</si>
  <si>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</si>
  <si>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</si>
  <si>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</si>
  <si>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</si>
  <si>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</si>
  <si>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</si>
  <si>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</si>
  <si>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</si>
  <si>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</si>
  <si>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</si>
  <si>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</si>
  <si>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</si>
  <si>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</si>
  <si>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</si>
  <si>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</si>
  <si>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</si>
  <si>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</si>
  <si>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</si>
  <si>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</si>
  <si>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</si>
  <si>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</si>
  <si>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</si>
  <si>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</si>
  <si>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</si>
  <si>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</si>
  <si>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</si>
  <si>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</si>
  <si>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</si>
  <si>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</si>
  <si>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</si>
  <si>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</si>
  <si>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</si>
  <si>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</si>
  <si>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</si>
  <si>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</si>
  <si>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</si>
  <si>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</si>
  <si>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</si>
  <si>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</si>
  <si>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</si>
  <si>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</si>
  <si>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</si>
  <si>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</si>
  <si>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</si>
  <si>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</si>
  <si>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</si>
  <si>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</si>
  <si>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</si>
  <si>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</si>
  <si>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</si>
  <si>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</si>
  <si>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</si>
  <si>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</si>
  <si>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</si>
  <si>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</si>
  <si>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</si>
  <si>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</si>
  <si>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</si>
  <si>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</si>
  <si>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</si>
  <si>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</si>
  <si>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</si>
  <si>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</si>
  <si>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</si>
  <si>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</si>
  <si>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</si>
  <si>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</si>
  <si>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</si>
  <si>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</si>
  <si>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</si>
  <si>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</si>
  <si>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</si>
  <si>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</si>
  <si>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</si>
  <si>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</si>
  <si>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</si>
  <si>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</si>
  <si>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</si>
  <si>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</si>
  <si>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</si>
  <si>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</si>
  <si>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</si>
  <si>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</si>
  <si>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</si>
  <si>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</si>
  <si>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</si>
  <si>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</si>
  <si>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</si>
  <si>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</si>
  <si>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</si>
  <si>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</si>
  <si>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</si>
  <si>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</si>
  <si>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</si>
  <si>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</si>
  <si>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</si>
  <si>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</si>
  <si>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</si>
  <si>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</si>
  <si>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</si>
  <si>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</si>
  <si>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</si>
  <si>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</si>
  <si>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</si>
  <si>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</si>
  <si>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</si>
  <si>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</si>
  <si>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</si>
  <si>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</si>
  <si>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</si>
  <si>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</si>
  <si>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</si>
  <si>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</si>
  <si>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</si>
  <si>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</si>
  <si>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</si>
  <si>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</si>
  <si>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</si>
  <si>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</si>
  <si>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</si>
  <si>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</si>
  <si>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</si>
  <si>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</si>
  <si>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</si>
  <si>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</si>
  <si>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</si>
  <si>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</si>
  <si>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</si>
  <si>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</si>
  <si>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</si>
  <si>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</si>
  <si>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</si>
  <si>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</si>
  <si>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</si>
  <si>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</si>
  <si>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</si>
  <si>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</si>
  <si>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</si>
  <si>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</si>
  <si>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</si>
  <si>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</si>
  <si>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</si>
  <si>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</si>
  <si>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</si>
  <si>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</si>
  <si>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</si>
  <si>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</si>
  <si>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</si>
  <si>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</si>
  <si>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</si>
  <si>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</si>
  <si>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</si>
  <si>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</si>
  <si>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</si>
  <si>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</si>
  <si>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</si>
  <si>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</si>
  <si>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</si>
  <si>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</si>
  <si>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</si>
  <si>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</si>
  <si>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</si>
  <si>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</si>
  <si>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</si>
  <si>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</si>
  <si>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</si>
  <si>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</si>
  <si>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</si>
  <si>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</si>
  <si>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</si>
  <si>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</si>
  <si>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</si>
  <si>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</si>
  <si>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</si>
  <si>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</si>
  <si>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</si>
  <si>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</si>
  <si>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</si>
  <si>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</si>
  <si>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</si>
  <si>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</si>
  <si>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</si>
  <si>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</si>
  <si>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</si>
  <si>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</si>
  <si>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</si>
  <si>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</si>
  <si>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</si>
  <si>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</si>
  <si>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</si>
  <si>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</si>
  <si>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</si>
  <si>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</si>
  <si>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</si>
  <si>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</si>
  <si>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</si>
  <si>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</si>
  <si>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</si>
  <si>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</si>
  <si>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</si>
  <si>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</si>
  <si>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</si>
  <si>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</si>
  <si>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</si>
  <si>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</si>
  <si>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</si>
  <si>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</si>
  <si>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</si>
  <si>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</si>
  <si>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</si>
  <si>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</si>
  <si>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</si>
  <si>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</si>
  <si>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</si>
  <si>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</si>
  <si>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</si>
  <si>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</si>
  <si>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</si>
  <si>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</si>
  <si>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</si>
  <si>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</si>
  <si>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</si>
  <si>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</si>
  <si>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</si>
  <si>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</si>
  <si>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</si>
  <si>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</si>
  <si>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</si>
  <si>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</si>
  <si>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</si>
  <si>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</si>
  <si>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</si>
  <si>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</si>
  <si>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</si>
  <si>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</si>
  <si>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</si>
  <si>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</si>
  <si>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</si>
  <si>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</si>
  <si>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</si>
  <si>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</si>
  <si>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</si>
  <si>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</si>
  <si>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</si>
  <si>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</si>
  <si>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</si>
  <si>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</si>
  <si>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</si>
  <si>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</si>
  <si>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</si>
  <si>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</si>
  <si>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</si>
  <si>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</si>
  <si>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</si>
  <si>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</si>
  <si>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</si>
  <si>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</si>
  <si>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</si>
  <si>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</si>
  <si>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</si>
  <si>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</si>
  <si>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</si>
  <si>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</si>
  <si>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</si>
  <si>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</si>
  <si>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</si>
  <si>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</si>
  <si>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</si>
  <si>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</si>
  <si>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</si>
  <si>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</si>
  <si>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</si>
  <si>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</si>
  <si>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</si>
  <si>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</si>
  <si>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</si>
  <si>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</si>
  <si>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</si>
  <si>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</si>
  <si>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</si>
  <si>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</si>
  <si>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</si>
  <si>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</si>
  <si>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</si>
  <si>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</si>
  <si>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</si>
  <si>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</si>
  <si>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</si>
  <si>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</si>
  <si>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</si>
  <si>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</si>
  <si>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</si>
  <si>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</si>
  <si>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</si>
  <si>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</si>
  <si>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</si>
  <si>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</si>
  <si>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</si>
  <si>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</si>
  <si>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</si>
  <si>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</si>
  <si>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</si>
  <si>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</si>
  <si>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</si>
  <si>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</si>
  <si>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</si>
  <si>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</si>
  <si>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</si>
  <si>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</si>
  <si>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</si>
  <si>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</si>
  <si>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</si>
  <si>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</si>
  <si>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</si>
  <si>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</si>
  <si>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</si>
  <si>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</si>
  <si>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</si>
  <si>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</si>
  <si>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</si>
  <si>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</si>
  <si>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</si>
  <si>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</si>
  <si>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</si>
  <si>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</si>
  <si>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</si>
  <si>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</si>
  <si>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</si>
  <si>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</si>
  <si>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</si>
  <si>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</si>
  <si>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</si>
  <si>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</si>
  <si>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</si>
  <si>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</si>
  <si>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</si>
  <si>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</si>
  <si>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</si>
  <si>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</si>
  <si>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</si>
  <si>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</si>
  <si>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</si>
  <si>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</si>
  <si>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</si>
  <si>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</si>
  <si>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</si>
  <si>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</si>
  <si>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</si>
  <si>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</si>
  <si>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</si>
  <si>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</si>
  <si>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</si>
  <si>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</si>
  <si>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</si>
  <si>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</si>
  <si>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</si>
  <si>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</si>
  <si>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</si>
  <si>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</si>
  <si>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</si>
  <si>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</si>
  <si>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</si>
  <si>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</si>
  <si>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</si>
  <si>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</si>
  <si>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</si>
  <si>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</si>
  <si>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</si>
  <si>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</si>
  <si>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</si>
  <si>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</si>
  <si>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</si>
  <si>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</si>
  <si>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</si>
  <si>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</si>
  <si>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</si>
  <si>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</si>
  <si>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</si>
  <si>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</si>
  <si>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</si>
  <si>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</si>
  <si>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</si>
  <si>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</si>
  <si>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</si>
  <si>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</si>
  <si>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</si>
  <si>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</si>
  <si>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</si>
  <si>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</si>
  <si>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</si>
  <si>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</si>
  <si>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</si>
  <si>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</si>
  <si>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</si>
  <si>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</si>
  <si>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</si>
  <si>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</si>
  <si>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</si>
  <si>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</si>
  <si>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</si>
  <si>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</si>
  <si>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</si>
  <si>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</si>
  <si>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</si>
  <si>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</si>
  <si>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</si>
  <si>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</si>
  <si>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</si>
  <si>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</si>
  <si>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</si>
  <si>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</si>
  <si>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</si>
  <si>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</si>
  <si>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</si>
  <si>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</si>
  <si>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</si>
  <si>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</si>
  <si>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</si>
  <si>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</si>
  <si>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</si>
  <si>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</si>
  <si>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</si>
  <si>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</si>
  <si>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</si>
  <si>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</si>
  <si>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</si>
  <si>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</si>
  <si>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</si>
  <si>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</si>
  <si>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</si>
  <si>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</si>
  <si>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</si>
  <si>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</si>
  <si>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</si>
  <si>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</si>
  <si>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</si>
  <si>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</si>
  <si>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</si>
  <si>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</si>
  <si>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</si>
  <si>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</si>
  <si>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</si>
  <si>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</si>
  <si>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</si>
  <si>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</si>
  <si>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</si>
  <si>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</si>
  <si>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</si>
  <si>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</si>
  <si>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</si>
  <si>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</si>
  <si>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</si>
  <si>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</si>
  <si>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</si>
  <si>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</si>
  <si>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</si>
  <si>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</si>
  <si>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</si>
  <si>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</si>
  <si>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</si>
  <si>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</si>
  <si>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</si>
  <si>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</si>
  <si>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</si>
  <si>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</si>
  <si>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</si>
  <si>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</si>
  <si>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</si>
  <si>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</si>
  <si>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</si>
  <si>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</si>
  <si>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</si>
  <si>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</si>
  <si>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</si>
  <si>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</si>
  <si>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</si>
  <si>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</si>
  <si>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</si>
  <si>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</si>
  <si>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</si>
  <si>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</si>
  <si>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</si>
  <si>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</si>
  <si>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</si>
  <si>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</si>
  <si>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</si>
  <si>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</si>
  <si>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</si>
  <si>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</si>
  <si>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</si>
  <si>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</si>
  <si>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</si>
  <si>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</si>
  <si>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</si>
  <si>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</si>
  <si>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</si>
  <si>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</si>
  <si>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</si>
  <si>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</si>
  <si>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</si>
  <si>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</si>
  <si>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</si>
  <si>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</si>
  <si>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</si>
  <si>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</si>
  <si>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</si>
  <si>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</si>
  <si>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</si>
  <si>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</si>
  <si>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</si>
  <si>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</si>
  <si>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</si>
  <si>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</si>
  <si>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</si>
  <si>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</si>
  <si>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</si>
  <si>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</si>
  <si>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</si>
  <si>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</si>
  <si>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</si>
  <si>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</si>
  <si>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</si>
  <si>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</si>
  <si>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</si>
  <si>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</si>
  <si>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</si>
  <si>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</si>
  <si>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</si>
  <si>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</si>
  <si>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</si>
  <si>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</si>
  <si>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</si>
  <si>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</si>
  <si>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</si>
  <si>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</si>
  <si>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</si>
  <si>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</si>
  <si>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</si>
  <si>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</si>
  <si>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</si>
  <si>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</si>
  <si>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</si>
  <si>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</si>
  <si>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</si>
  <si>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</si>
  <si>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</si>
  <si>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</si>
  <si>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</si>
  <si>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</si>
  <si>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</si>
  <si>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</si>
  <si>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</si>
  <si>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</si>
  <si>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</si>
  <si>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</si>
  <si>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</si>
  <si>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</si>
  <si>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</si>
  <si>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</si>
  <si>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</si>
  <si>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</si>
  <si>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</si>
  <si>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</si>
  <si>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</si>
  <si>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</si>
  <si>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</si>
  <si>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</si>
  <si>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</si>
  <si>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</si>
  <si>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</si>
  <si>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</si>
  <si>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</si>
  <si>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</si>
  <si>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</si>
  <si>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</si>
  <si>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</si>
  <si>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</si>
  <si>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</si>
  <si>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</si>
  <si>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</si>
  <si>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</si>
  <si>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</si>
  <si>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</si>
  <si>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</si>
  <si>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</si>
  <si>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</si>
  <si>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</si>
  <si>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</si>
  <si>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</si>
  <si>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</si>
  <si>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</si>
  <si>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</si>
  <si>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</si>
  <si>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</si>
  <si>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</si>
  <si>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</si>
  <si>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</si>
  <si>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</si>
  <si>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</si>
  <si>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</si>
  <si>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</si>
  <si>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</si>
  <si>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</si>
  <si>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</si>
  <si>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</si>
  <si>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</si>
  <si>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</si>
  <si>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</si>
  <si>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</si>
  <si>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</si>
  <si>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</si>
  <si>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</si>
  <si>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</si>
  <si>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</si>
  <si>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</si>
  <si>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</si>
  <si>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</si>
  <si>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</si>
  <si>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</si>
  <si>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</si>
  <si>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</si>
  <si>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</si>
  <si>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</si>
  <si>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</si>
  <si>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</si>
  <si>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</si>
  <si>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</si>
  <si>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</si>
  <si>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</si>
  <si>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</si>
  <si>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</si>
  <si>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</si>
  <si>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</si>
  <si>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</si>
  <si>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</si>
  <si>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</si>
  <si>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</si>
  <si>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</si>
  <si>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</si>
  <si>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</si>
  <si>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</si>
  <si>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</si>
  <si>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</si>
  <si>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</si>
  <si>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</si>
  <si>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</si>
  <si>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</si>
  <si>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</si>
  <si>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</si>
  <si>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</si>
  <si>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</si>
  <si>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</si>
  <si>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</si>
  <si>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</si>
  <si>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</si>
  <si>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</si>
  <si>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</si>
  <si>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</si>
  <si>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</si>
  <si>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</si>
  <si>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</si>
  <si>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</si>
  <si>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</si>
  <si>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</si>
  <si>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</si>
  <si>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</si>
  <si>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</si>
  <si>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</si>
  <si>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</si>
  <si>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</si>
  <si>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</si>
  <si>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</si>
  <si>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</si>
  <si>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</si>
  <si>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</si>
  <si>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</si>
  <si>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</si>
  <si>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</si>
  <si>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</si>
  <si>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</si>
  <si>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</si>
  <si>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</si>
  <si>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</si>
  <si>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</si>
  <si>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</si>
  <si>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</si>
  <si>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</si>
  <si>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</si>
  <si>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</si>
  <si>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</si>
  <si>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</si>
  <si>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</si>
  <si>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</si>
  <si>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</si>
  <si>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</si>
  <si>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</si>
  <si>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</si>
  <si>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</si>
  <si>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</si>
  <si>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</si>
  <si>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</si>
  <si>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</si>
  <si>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</si>
  <si>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</si>
  <si>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</si>
  <si>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</si>
  <si>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</si>
  <si>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</si>
  <si>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</si>
  <si>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</si>
  <si>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</si>
  <si>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</si>
  <si>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</si>
  <si>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</si>
  <si>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</si>
  <si>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</si>
  <si>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</si>
  <si>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</si>
  <si>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</si>
  <si>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</si>
  <si>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</si>
  <si>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</si>
  <si>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</si>
  <si>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</si>
  <si>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</si>
  <si>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</si>
  <si>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</si>
  <si>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</si>
  <si>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</si>
  <si>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</si>
  <si>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</si>
  <si>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</si>
  <si>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</si>
  <si>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</si>
  <si>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</si>
  <si>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</si>
  <si>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</si>
  <si>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</si>
  <si>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</si>
  <si>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</si>
  <si>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</si>
  <si>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</si>
  <si>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</si>
  <si>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</si>
  <si>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</si>
  <si>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</si>
  <si>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</si>
  <si>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</si>
  <si>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</si>
  <si>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</si>
  <si>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</si>
  <si>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</si>
  <si>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</si>
  <si>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</si>
  <si>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</si>
  <si>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</si>
  <si>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</si>
  <si>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</si>
  <si>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</si>
  <si>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</si>
  <si>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</si>
  <si>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</si>
  <si>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</si>
  <si>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</si>
  <si>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</si>
  <si>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</si>
  <si>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</si>
  <si>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</si>
  <si>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</si>
  <si>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</si>
  <si>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</si>
  <si>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</si>
  <si>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</si>
  <si>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</si>
  <si>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</si>
  <si>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</si>
  <si>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</si>
  <si>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</si>
  <si>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</si>
  <si>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</si>
  <si>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</si>
  <si>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</si>
  <si>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</si>
  <si>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</si>
  <si>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</si>
  <si>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</si>
  <si>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</si>
  <si>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</si>
  <si>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</si>
  <si>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</si>
  <si>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</si>
  <si>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</si>
  <si>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</si>
  <si>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</si>
  <si>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</si>
  <si>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</si>
  <si>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</si>
  <si>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</si>
  <si>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</si>
  <si>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</si>
  <si>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</si>
  <si>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</si>
  <si>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</si>
  <si>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</si>
  <si>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</si>
  <si>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</si>
  <si>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</si>
  <si>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</si>
  <si>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</si>
  <si>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</si>
  <si>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</si>
  <si>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</si>
  <si>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</si>
  <si>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</si>
  <si>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</si>
  <si>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</si>
  <si>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</si>
  <si>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</si>
  <si>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</si>
  <si>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</si>
  <si>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</si>
  <si>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</si>
  <si>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</si>
  <si>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</si>
  <si>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</si>
  <si>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</si>
  <si>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</si>
  <si>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</si>
  <si>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</si>
  <si>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</si>
  <si>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</si>
  <si>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</si>
  <si>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</si>
  <si>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</si>
  <si>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</si>
  <si>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</si>
  <si>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</si>
  <si>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</si>
  <si>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</si>
  <si>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</si>
  <si>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</si>
  <si>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</si>
  <si>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</si>
  <si>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</si>
  <si>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</si>
  <si>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</si>
  <si>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</si>
  <si>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</si>
  <si>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</si>
  <si>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</si>
  <si>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</si>
  <si>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</si>
  <si>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</si>
  <si>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</si>
  <si>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</si>
  <si>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</si>
  <si>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</si>
  <si>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</si>
  <si>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</si>
  <si>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</si>
  <si>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</si>
  <si>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</si>
  <si>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</si>
  <si>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</si>
  <si>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</si>
  <si>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</si>
  <si>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</si>
  <si>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</si>
  <si>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</si>
  <si>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</si>
  <si>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</si>
  <si>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</si>
  <si>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</si>
  <si>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</si>
  <si>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</si>
  <si>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</si>
  <si>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</si>
  <si>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</si>
  <si>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</si>
  <si>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</si>
  <si>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</si>
  <si>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</si>
  <si>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</si>
  <si>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</si>
  <si>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</si>
  <si>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</si>
  <si>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</si>
  <si>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</si>
  <si>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</si>
  <si>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</si>
  <si>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</si>
  <si>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</si>
  <si>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</si>
  <si>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</si>
  <si>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</si>
  <si>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</si>
  <si>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</si>
  <si>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</si>
  <si>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</si>
  <si>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</si>
  <si>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</si>
  <si>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</si>
  <si>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</si>
  <si>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</si>
  <si>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</si>
  <si>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</si>
  <si>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</si>
  <si>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</si>
  <si>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</si>
  <si>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</si>
  <si>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</si>
  <si>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</si>
  <si>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</si>
  <si>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</si>
  <si>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</si>
  <si>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</si>
  <si>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</si>
  <si>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</si>
  <si>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</si>
  <si>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</si>
  <si>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</si>
  <si>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</si>
  <si>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</si>
  <si>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</si>
  <si>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</si>
  <si>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</si>
  <si>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</si>
  <si>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</si>
  <si>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</si>
  <si>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</si>
  <si>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</si>
  <si>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</si>
  <si>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</si>
  <si>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</si>
  <si>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</si>
  <si>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</si>
  <si>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</si>
  <si>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</si>
  <si>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</si>
  <si>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</si>
  <si>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</si>
  <si>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</si>
  <si>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</si>
  <si>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</si>
  <si>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</si>
  <si>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</si>
  <si>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</si>
  <si>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</si>
  <si>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</si>
  <si>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</si>
  <si>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</si>
  <si>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</si>
  <si>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</si>
  <si>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</si>
  <si>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</si>
  <si>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</si>
  <si>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</si>
  <si>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</si>
  <si>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</si>
  <si>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</si>
  <si>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</si>
  <si>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</si>
  <si>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</si>
  <si>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</si>
  <si>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</si>
  <si>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</si>
  <si>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</si>
  <si>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</si>
  <si>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</si>
  <si>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</si>
  <si>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</si>
  <si>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</si>
  <si>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</si>
  <si>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</si>
  <si>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</si>
  <si>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</si>
  <si>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</si>
  <si>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</si>
  <si>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</si>
  <si>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</si>
  <si>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</si>
  <si>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</si>
  <si>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</si>
  <si>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</si>
  <si>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</si>
  <si>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</si>
  <si>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</si>
  <si>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</si>
  <si>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</si>
  <si>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</si>
  <si>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</si>
  <si>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</si>
  <si>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</si>
  <si>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</si>
  <si>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</si>
  <si>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</si>
  <si>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</si>
  <si>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</si>
  <si>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</si>
  <si>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</si>
  <si>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</si>
  <si>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</si>
  <si>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</si>
  <si>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</si>
  <si>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</si>
  <si>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</si>
  <si>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</si>
  <si>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</si>
  <si>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</si>
  <si>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</si>
  <si>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</si>
  <si>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</si>
  <si>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</si>
  <si>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</si>
  <si>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</si>
  <si>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</si>
  <si>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</si>
  <si>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</si>
  <si>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</si>
  <si>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</si>
  <si>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</si>
  <si>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</si>
  <si>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</si>
  <si>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</si>
  <si>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</si>
  <si>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</si>
  <si>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</si>
  <si>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</si>
  <si>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</si>
  <si>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</si>
  <si>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</si>
  <si>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</si>
  <si>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</si>
  <si>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</si>
  <si>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</si>
  <si>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</si>
  <si>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</si>
  <si>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</si>
  <si>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</si>
  <si>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</si>
  <si>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</si>
  <si>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</si>
  <si>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</si>
  <si>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</si>
  <si>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</si>
  <si>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</si>
  <si>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</si>
  <si>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</si>
  <si>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</si>
  <si>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</si>
  <si>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</si>
  <si>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</si>
  <si>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</si>
  <si>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</si>
  <si>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</si>
  <si>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</si>
  <si>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</si>
  <si>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</si>
  <si>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</si>
  <si>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</si>
  <si>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</si>
  <si>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</si>
  <si>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</si>
  <si>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</si>
  <si>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</si>
  <si>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</si>
  <si>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</si>
  <si>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</si>
  <si>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</si>
  <si>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</si>
  <si>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</si>
  <si>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</si>
  <si>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</si>
  <si>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</si>
  <si>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</si>
  <si>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</si>
  <si>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</si>
  <si>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</si>
  <si>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</si>
  <si>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</si>
  <si>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</si>
  <si>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</si>
  <si>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</si>
  <si>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</si>
  <si>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</si>
  <si>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</si>
  <si>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</si>
  <si>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</si>
  <si>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</si>
  <si>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</si>
  <si>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</si>
  <si>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</si>
  <si>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</si>
  <si>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</si>
  <si>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</si>
  <si>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</si>
  <si>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</si>
  <si>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</si>
  <si>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</si>
  <si>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</si>
  <si>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</si>
  <si>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</si>
  <si>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</si>
  <si>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</si>
  <si>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</si>
  <si>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</si>
  <si>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</si>
  <si>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</si>
  <si>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</si>
  <si>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</si>
  <si>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</si>
  <si>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</si>
  <si>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</si>
  <si>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</si>
  <si>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</si>
  <si>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</si>
  <si>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</si>
  <si>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</si>
  <si>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</si>
  <si>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</si>
  <si>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</si>
  <si>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</si>
  <si>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</si>
  <si>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</si>
  <si>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</si>
  <si>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</si>
  <si>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</si>
  <si>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</si>
  <si>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</si>
  <si>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</si>
  <si>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</si>
  <si>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</si>
  <si>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</si>
  <si>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</si>
  <si>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</si>
  <si>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</si>
  <si>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</si>
  <si>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</si>
  <si>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</si>
  <si>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</si>
  <si>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</si>
  <si>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</si>
  <si>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</si>
  <si>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</si>
  <si>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</si>
  <si>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</si>
  <si>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</si>
  <si>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</si>
  <si>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</si>
  <si>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</si>
  <si>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</si>
  <si>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</si>
  <si>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</si>
  <si>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</si>
  <si>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</si>
  <si>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</si>
  <si>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</si>
  <si>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</si>
  <si>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</si>
  <si>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</si>
  <si>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</si>
  <si>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</si>
  <si>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</si>
  <si>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</si>
  <si>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</si>
  <si>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</si>
  <si>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</si>
  <si>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</si>
  <si>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</si>
  <si>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</si>
  <si>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</si>
  <si>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</si>
  <si>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</si>
  <si>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</si>
  <si>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</si>
  <si>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</si>
  <si>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</si>
  <si>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</si>
  <si>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</si>
  <si>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</si>
  <si>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</si>
  <si>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</si>
  <si>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</si>
  <si>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</si>
  <si>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</si>
  <si>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</si>
  <si>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</si>
  <si>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</si>
  <si>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</si>
  <si>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</si>
  <si>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</si>
  <si>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</si>
  <si>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</si>
  <si>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</si>
  <si>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</si>
  <si>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</si>
  <si>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</si>
  <si>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</si>
  <si>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</si>
  <si>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</si>
  <si>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</si>
  <si>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</si>
  <si>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</si>
  <si>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</si>
  <si>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</si>
  <si>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</si>
  <si>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</si>
  <si>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</si>
  <si>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</si>
  <si>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</si>
  <si>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</si>
  <si>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</si>
  <si>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</si>
  <si>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</si>
  <si>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</si>
  <si>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</si>
  <si>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</si>
  <si>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</si>
  <si>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</si>
  <si>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</si>
  <si>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</si>
  <si>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</si>
  <si>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</si>
  <si>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</si>
  <si>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</si>
  <si>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</si>
  <si>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</si>
  <si>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</si>
  <si>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</si>
  <si>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</si>
  <si>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</si>
  <si>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</si>
  <si>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</si>
  <si>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</si>
  <si>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</si>
  <si>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</si>
  <si>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</si>
  <si>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</si>
  <si>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</si>
  <si>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</si>
  <si>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</si>
  <si>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</si>
  <si>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</si>
  <si>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</si>
  <si>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</si>
  <si>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</si>
  <si>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</si>
  <si>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</si>
  <si>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</si>
  <si>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</si>
  <si>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</si>
  <si>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</si>
  <si>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</si>
  <si>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</si>
  <si>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</si>
  <si>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</si>
  <si>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</si>
  <si>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</si>
  <si>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</si>
  <si>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</si>
  <si>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</si>
  <si>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</si>
  <si>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</si>
  <si>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</si>
  <si>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</si>
  <si>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</si>
  <si>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</si>
  <si>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</si>
  <si>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</si>
  <si>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</si>
  <si>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</si>
  <si>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</si>
  <si>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</si>
  <si>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</si>
  <si>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</si>
  <si>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</si>
  <si>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</si>
  <si>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</si>
  <si>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</si>
  <si>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</si>
  <si>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</si>
  <si>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</si>
  <si>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</si>
  <si>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</si>
  <si>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</si>
  <si>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</si>
  <si>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</si>
  <si>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</si>
  <si>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</si>
  <si>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</si>
  <si>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</si>
  <si>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</si>
  <si>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</si>
  <si>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</si>
  <si>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</si>
  <si>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</si>
  <si>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</si>
  <si>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</si>
  <si>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</si>
  <si>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</si>
  <si>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</si>
  <si>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</si>
  <si>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</si>
  <si>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</si>
  <si>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</si>
  <si>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</si>
  <si>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</si>
  <si>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</si>
  <si>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</si>
  <si>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</si>
  <si>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</si>
  <si>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</si>
  <si>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</si>
  <si>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</si>
  <si>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</si>
  <si>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</si>
  <si>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</si>
  <si>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</si>
  <si>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</si>
  <si>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</si>
  <si>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</si>
  <si>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</si>
  <si>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</si>
  <si>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</si>
  <si>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</si>
  <si>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</si>
  <si>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</si>
  <si>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</si>
  <si>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</si>
  <si>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</si>
  <si>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</si>
  <si>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</si>
  <si>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</si>
  <si>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</si>
  <si>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</si>
  <si>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</si>
  <si>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</si>
  <si>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</si>
  <si>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</si>
  <si>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</si>
  <si>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</si>
  <si>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</si>
  <si>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</si>
  <si>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</si>
  <si>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</si>
  <si>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</si>
  <si>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</si>
  <si>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</si>
  <si>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</si>
  <si>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</si>
  <si>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</si>
  <si>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</si>
  <si>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</si>
  <si>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</si>
  <si>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</si>
  <si>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</si>
  <si>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</si>
  <si>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</si>
  <si>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</si>
  <si>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</si>
  <si>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</si>
  <si>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</si>
  <si>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</si>
  <si>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</si>
  <si>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</si>
  <si>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</si>
  <si>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</si>
  <si>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</si>
  <si>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</si>
  <si>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</si>
  <si>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</si>
  <si>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</si>
  <si>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</si>
  <si>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</si>
  <si>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</si>
  <si>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</si>
  <si>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</si>
  <si>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</si>
  <si>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</si>
  <si>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</si>
  <si>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</si>
  <si>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</si>
  <si>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</si>
  <si>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</si>
  <si>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</si>
  <si>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</si>
  <si>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</si>
  <si>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</si>
  <si>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</si>
  <si>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</si>
  <si>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</si>
  <si>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</si>
  <si>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</si>
  <si>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</si>
  <si>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</si>
  <si>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</si>
  <si>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</si>
  <si>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</si>
  <si>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</si>
  <si>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</si>
  <si>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</si>
  <si>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</si>
  <si>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</si>
  <si>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</si>
  <si>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</si>
  <si>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</si>
  <si>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</si>
  <si>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</si>
  <si>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</si>
  <si>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</si>
  <si>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</si>
  <si>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</si>
  <si>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</si>
  <si>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</si>
  <si>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</si>
  <si>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</si>
  <si>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</si>
  <si>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</si>
  <si>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</si>
  <si>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</si>
  <si>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</si>
  <si>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</si>
  <si>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</si>
  <si>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</si>
  <si>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</si>
  <si>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</si>
  <si>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</si>
  <si>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</si>
  <si>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</si>
  <si>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</si>
  <si>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</si>
  <si>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</si>
  <si>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</si>
  <si>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</si>
  <si>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</si>
  <si>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</si>
  <si>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</si>
  <si>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</si>
  <si>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</si>
  <si>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</si>
  <si>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</si>
  <si>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</si>
  <si>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</si>
  <si>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</si>
  <si>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</si>
  <si>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</si>
  <si>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</si>
  <si>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</si>
  <si>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</si>
  <si>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</si>
  <si>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</si>
  <si>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</si>
  <si>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</si>
  <si>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</si>
  <si>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</si>
  <si>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</si>
  <si>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</si>
  <si>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</si>
  <si>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</si>
  <si>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</si>
  <si>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</si>
  <si>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</si>
  <si>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</si>
  <si>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</si>
  <si>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</si>
  <si>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</si>
  <si>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</si>
  <si>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</si>
  <si>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</si>
  <si>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</si>
  <si>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</si>
  <si>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</si>
  <si>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</si>
  <si>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</si>
  <si>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</si>
  <si>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</si>
  <si>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</si>
  <si>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</si>
  <si>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</si>
  <si>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</si>
  <si>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</si>
  <si>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</si>
  <si>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</si>
  <si>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</si>
  <si>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</si>
  <si>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</si>
  <si>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</si>
  <si>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</si>
  <si>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</si>
  <si>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</si>
  <si>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</si>
  <si>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</si>
  <si>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</si>
  <si>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</si>
  <si>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</si>
  <si>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</si>
  <si>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</si>
  <si>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</si>
  <si>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</si>
  <si>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</si>
  <si>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</si>
  <si>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</si>
  <si>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</si>
  <si>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</si>
  <si>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</si>
  <si>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</si>
  <si>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</si>
  <si>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</si>
  <si>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</si>
  <si>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</si>
  <si>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</si>
  <si>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</si>
  <si>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</si>
  <si>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</si>
  <si>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</si>
  <si>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</si>
  <si>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</si>
  <si>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</si>
  <si>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</si>
  <si>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</si>
  <si>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</si>
  <si>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</si>
  <si>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</si>
  <si>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</si>
  <si>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</si>
  <si>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</si>
  <si>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</si>
  <si>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</si>
  <si>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</si>
  <si>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</si>
  <si>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</si>
  <si>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</si>
  <si>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</si>
  <si>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</si>
  <si>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</si>
  <si>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</si>
  <si>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</si>
  <si>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</si>
  <si>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</si>
  <si>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</si>
  <si>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</si>
  <si>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</si>
  <si>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</si>
  <si>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</si>
  <si>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</si>
  <si>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</si>
  <si>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</si>
  <si>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</si>
  <si>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</si>
  <si>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</si>
  <si>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</si>
  <si>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</si>
  <si>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</si>
  <si>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</si>
  <si>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</si>
  <si>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</si>
  <si>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</si>
  <si>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</si>
  <si>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</si>
  <si>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</si>
  <si>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</si>
  <si>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</si>
  <si>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</si>
  <si>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</si>
  <si>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</si>
  <si>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</si>
  <si>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</si>
  <si>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</si>
  <si>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</si>
  <si>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</si>
  <si>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</si>
  <si>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</si>
  <si>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</si>
  <si>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</si>
  <si>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</si>
  <si>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</si>
  <si>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</si>
  <si>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</si>
  <si>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</si>
  <si>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</si>
  <si>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</si>
  <si>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</si>
  <si>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</si>
  <si>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</si>
  <si>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</si>
  <si>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</si>
  <si>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</si>
  <si>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</si>
  <si>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</si>
  <si>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</si>
  <si>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</si>
  <si>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</si>
  <si>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</si>
  <si>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</si>
  <si>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</si>
  <si>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</si>
  <si>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</si>
  <si>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</si>
  <si>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</si>
  <si>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</si>
  <si>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</si>
  <si>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</si>
  <si>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</si>
  <si>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</si>
  <si>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</si>
  <si>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</si>
  <si>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</si>
  <si>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</si>
  <si>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</si>
  <si>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</si>
  <si>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</si>
  <si>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</si>
  <si>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</si>
  <si>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</si>
  <si>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</si>
  <si>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</si>
  <si>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</si>
  <si>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</si>
  <si>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</si>
  <si>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</si>
  <si>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</si>
  <si>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</si>
  <si>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</si>
  <si>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</si>
  <si>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</si>
  <si>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</si>
  <si>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</si>
  <si>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</si>
  <si>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</si>
  <si>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</si>
  <si>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</si>
  <si>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</si>
  <si>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</si>
  <si>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</si>
  <si>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</si>
  <si>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</si>
  <si>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</si>
  <si>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</si>
  <si>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</si>
  <si>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</si>
  <si>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</si>
  <si>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</si>
  <si>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</si>
  <si>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</si>
  <si>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</si>
  <si>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</si>
  <si>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</si>
  <si>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</si>
  <si>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</si>
  <si>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</si>
  <si>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</si>
  <si>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</si>
  <si>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</si>
  <si>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</si>
  <si>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</si>
  <si>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</si>
  <si>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</si>
  <si>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</si>
  <si>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</si>
  <si>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</si>
  <si>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</si>
  <si>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</si>
  <si>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</si>
  <si>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</si>
  <si>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</si>
  <si>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</si>
  <si>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</si>
  <si>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</si>
  <si>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</si>
  <si>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</si>
  <si>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</si>
  <si>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</si>
  <si>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</si>
  <si>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</si>
  <si>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</si>
  <si>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</si>
  <si>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</si>
  <si>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</si>
  <si>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</si>
  <si>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</si>
  <si>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</si>
  <si>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</si>
  <si>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</si>
  <si>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</si>
  <si>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</si>
  <si>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</si>
  <si>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</si>
  <si>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</si>
  <si>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</si>
  <si>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</si>
  <si>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</si>
  <si>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</si>
  <si>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</si>
  <si>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</si>
  <si>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</si>
  <si>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</si>
  <si>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</si>
  <si>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</si>
  <si>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</si>
  <si>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</si>
  <si>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</si>
  <si>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</si>
  <si>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</si>
  <si>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</si>
  <si>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</si>
  <si>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</si>
  <si>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</si>
  <si>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</si>
  <si>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</si>
  <si>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</si>
  <si>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</si>
  <si>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</si>
  <si>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</si>
  <si>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</si>
  <si>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</si>
  <si>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</si>
  <si>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</si>
  <si>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</si>
  <si>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</si>
  <si>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</si>
  <si>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</si>
  <si>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</si>
  <si>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</si>
  <si>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</si>
  <si>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</si>
  <si>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</si>
  <si>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</si>
  <si>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</si>
  <si>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</si>
  <si>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</si>
  <si>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</si>
  <si>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</si>
  <si>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</si>
  <si>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</si>
  <si>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</si>
  <si>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</si>
  <si>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</si>
  <si>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</si>
  <si>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</si>
  <si>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</si>
  <si>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</si>
  <si>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</si>
  <si>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</si>
  <si>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</si>
  <si>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</si>
  <si>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</si>
  <si>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</si>
  <si>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</si>
  <si>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</si>
  <si>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</si>
  <si>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</si>
  <si>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</si>
  <si>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</si>
  <si>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</si>
  <si>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</si>
  <si>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</si>
  <si>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</si>
  <si>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</si>
  <si>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</si>
  <si>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</si>
  <si>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</si>
  <si>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</si>
  <si>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</si>
  <si>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</si>
  <si>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</si>
  <si>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</si>
  <si>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</si>
  <si>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</si>
  <si>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</si>
  <si>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</si>
  <si>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</si>
  <si>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</si>
  <si>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</si>
  <si>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</si>
  <si>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</si>
  <si>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</si>
  <si>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</si>
  <si>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</si>
  <si>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</si>
  <si>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</si>
  <si>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</si>
  <si>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</si>
  <si>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</si>
  <si>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</si>
  <si>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</si>
  <si>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</si>
  <si>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</si>
  <si>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</si>
  <si>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</si>
  <si>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</si>
  <si>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</si>
  <si>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</si>
  <si>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</si>
  <si>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</si>
  <si>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</si>
  <si>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</si>
  <si>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</si>
  <si>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</si>
  <si>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</si>
  <si>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</si>
  <si>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</si>
  <si>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</si>
  <si>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</si>
  <si>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</si>
  <si>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</si>
  <si>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</si>
  <si>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</si>
  <si>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</si>
  <si>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</si>
  <si>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</si>
  <si>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</si>
  <si>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</si>
  <si>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</si>
  <si>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</si>
  <si>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</si>
  <si>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</si>
  <si>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</si>
  <si>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</si>
  <si>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</si>
  <si>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</si>
  <si>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</si>
  <si>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</si>
  <si>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</si>
  <si>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</si>
  <si>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</si>
  <si>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</si>
  <si>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</si>
  <si>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</si>
  <si>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</si>
  <si>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</si>
  <si>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</si>
  <si>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</si>
  <si>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</si>
  <si>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</si>
  <si>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</si>
  <si>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</si>
  <si>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</si>
  <si>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</si>
  <si>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</si>
  <si>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</si>
  <si>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</si>
  <si>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</si>
  <si>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</si>
  <si>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</si>
  <si>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</si>
  <si>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</si>
  <si>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</si>
  <si>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</si>
  <si>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</si>
  <si>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</si>
  <si>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</si>
  <si>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</si>
  <si>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</si>
  <si>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</si>
  <si>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</si>
  <si>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</si>
  <si>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</si>
  <si>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</si>
  <si>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</si>
  <si>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</si>
  <si>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</si>
  <si>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</si>
  <si>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</si>
  <si>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</si>
  <si>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</si>
  <si>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</si>
  <si>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</si>
  <si>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</si>
  <si>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</si>
  <si>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</si>
  <si>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</si>
  <si>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</si>
  <si>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</si>
  <si>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</si>
  <si>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</si>
  <si>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</si>
  <si>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</si>
  <si>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</si>
  <si>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</si>
  <si>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</si>
  <si>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</si>
  <si>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</si>
  <si>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</si>
  <si>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</si>
  <si>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</si>
  <si>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</si>
  <si>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</si>
  <si>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</si>
  <si>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</si>
  <si>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</si>
  <si>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</si>
  <si>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</si>
  <si>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</si>
  <si>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</si>
  <si>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</si>
  <si>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</si>
  <si>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</si>
  <si>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</si>
  <si>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</si>
  <si>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</si>
  <si>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</si>
  <si>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</si>
  <si>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</si>
  <si>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</si>
  <si>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</si>
  <si>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</si>
  <si>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</si>
  <si>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</si>
  <si>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</si>
  <si>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</si>
  <si>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</si>
  <si>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</si>
  <si>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</si>
  <si>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</si>
  <si>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</si>
  <si>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</si>
  <si>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</si>
  <si>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</si>
  <si>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</si>
  <si>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</si>
  <si>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</si>
  <si>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</si>
  <si>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</si>
  <si>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</si>
  <si>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</si>
  <si>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</si>
  <si>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</si>
  <si>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</si>
  <si>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</si>
  <si>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</si>
  <si>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</si>
  <si>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</si>
  <si>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</si>
  <si>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</si>
  <si>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</si>
  <si>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</si>
  <si>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</si>
  <si>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</si>
  <si>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</si>
  <si>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</si>
  <si>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</si>
  <si>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</si>
  <si>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</si>
  <si>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</si>
  <si>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</si>
  <si>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</si>
  <si>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</si>
  <si>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</si>
  <si>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</si>
  <si>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</si>
  <si>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</si>
  <si>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</si>
  <si>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</si>
  <si>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</si>
  <si>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</si>
  <si>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</si>
  <si>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</si>
  <si>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</si>
  <si>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</si>
  <si>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</si>
  <si>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</si>
  <si>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</si>
  <si>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</si>
  <si>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</si>
  <si>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</si>
  <si>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</si>
  <si>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</si>
  <si>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</si>
  <si>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</si>
  <si>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</si>
  <si>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</si>
  <si>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</si>
  <si>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</si>
  <si>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</si>
  <si>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</si>
  <si>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</si>
  <si>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</si>
  <si>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</si>
  <si>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</si>
  <si>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</si>
  <si>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</si>
  <si>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</si>
  <si>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</si>
  <si>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</si>
  <si>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</si>
  <si>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</si>
  <si>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</si>
  <si>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</si>
  <si>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</si>
  <si>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</si>
  <si>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</si>
  <si>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</si>
  <si>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</si>
  <si>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</si>
  <si>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</si>
  <si>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</si>
  <si>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</si>
  <si>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</si>
  <si>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</si>
  <si>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</si>
  <si>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</si>
  <si>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</si>
  <si>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</si>
  <si>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</si>
  <si>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</si>
  <si>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</si>
  <si>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</si>
  <si>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</si>
  <si>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</si>
  <si>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</si>
  <si>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</si>
  <si>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</si>
  <si>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</si>
  <si>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</si>
  <si>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</si>
  <si>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</si>
  <si>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</si>
  <si>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</si>
  <si>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</si>
  <si>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</si>
  <si>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</si>
  <si>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</si>
  <si>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</si>
  <si>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</si>
  <si>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</si>
  <si>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</si>
  <si>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</si>
  <si>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</si>
  <si>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</si>
  <si>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</si>
  <si>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</si>
  <si>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</si>
  <si>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</si>
  <si>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</si>
  <si>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</si>
  <si>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</si>
  <si>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</si>
  <si>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</si>
  <si>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</si>
  <si>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</si>
  <si>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</si>
  <si>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</si>
  <si>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</si>
  <si>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</si>
  <si>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</si>
  <si>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</si>
  <si>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</si>
  <si>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</si>
  <si>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</si>
  <si>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</si>
  <si>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</si>
  <si>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</si>
  <si>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</si>
  <si>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</si>
  <si>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</si>
  <si>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</si>
  <si>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</si>
  <si>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</si>
  <si>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</si>
  <si>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</si>
  <si>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</si>
  <si>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</si>
  <si>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</si>
  <si>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</si>
  <si>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</si>
  <si>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</si>
  <si>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</si>
  <si>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</si>
  <si>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</si>
  <si>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</si>
  <si>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</si>
  <si>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</si>
  <si>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</si>
  <si>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</si>
  <si>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</si>
  <si>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</si>
  <si>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</si>
  <si>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</si>
  <si>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</si>
  <si>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</si>
  <si>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</si>
  <si>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</si>
  <si>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</si>
  <si>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</si>
  <si>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</si>
  <si>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</si>
  <si>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</si>
  <si>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</si>
  <si>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</si>
  <si>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</si>
  <si>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</si>
  <si>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</si>
  <si>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</si>
  <si>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</si>
  <si>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</si>
  <si>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</si>
  <si>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</si>
  <si>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</si>
  <si>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</si>
  <si>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</si>
  <si>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</si>
  <si>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</si>
  <si>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</si>
  <si>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</si>
  <si>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</si>
  <si>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</si>
  <si>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</si>
  <si>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</si>
  <si>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</si>
  <si>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</si>
  <si>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</si>
  <si>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</si>
  <si>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</si>
  <si>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</si>
  <si>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</si>
  <si>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</si>
  <si>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</si>
  <si>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</si>
  <si>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</si>
  <si>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</si>
  <si>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</si>
  <si>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</si>
  <si>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</si>
  <si>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</si>
  <si>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</si>
  <si>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</si>
  <si>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</si>
  <si>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</si>
  <si>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</si>
  <si>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</si>
  <si>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</si>
  <si>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</si>
  <si>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</si>
  <si>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</si>
  <si>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</si>
  <si>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</si>
  <si>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</si>
  <si>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</si>
  <si>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</si>
  <si>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</si>
  <si>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</si>
  <si>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</si>
  <si>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</si>
  <si>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</si>
  <si>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</si>
  <si>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</si>
  <si>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</si>
  <si>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</si>
  <si>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</si>
  <si>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</si>
  <si>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</si>
  <si>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</si>
  <si>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</si>
  <si>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</si>
  <si>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</si>
  <si>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</si>
  <si>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</si>
  <si>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</si>
  <si>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</si>
  <si>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</si>
  <si>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</si>
  <si>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</si>
  <si>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</si>
  <si>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</si>
  <si>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</si>
  <si>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</si>
  <si>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</si>
  <si>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</si>
  <si>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</si>
  <si>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</si>
  <si>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</si>
  <si>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</si>
  <si>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</si>
  <si>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</si>
  <si>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</si>
  <si>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</si>
  <si>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</si>
  <si>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</si>
  <si>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</si>
  <si>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</si>
  <si>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</si>
  <si>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</si>
  <si>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</si>
  <si>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</si>
  <si>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</si>
  <si>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</si>
  <si>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</si>
  <si>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</si>
  <si>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</si>
  <si>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</si>
  <si>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</si>
  <si>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</si>
  <si>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</si>
  <si>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</si>
  <si>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</si>
  <si>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</si>
  <si>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</si>
  <si>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</si>
  <si>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</si>
  <si>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</si>
  <si>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</si>
  <si>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</si>
  <si>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</si>
  <si>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</si>
  <si>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</si>
  <si>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</si>
  <si>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</si>
  <si>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</si>
  <si>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</si>
  <si>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</si>
  <si>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</si>
  <si>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</si>
  <si>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</si>
  <si>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</si>
  <si>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</si>
  <si>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</si>
  <si>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</si>
  <si>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</si>
  <si>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</si>
  <si>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</si>
  <si>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</si>
  <si>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</si>
  <si>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</si>
  <si>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</si>
  <si>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</si>
  <si>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</si>
  <si>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</si>
  <si>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</si>
  <si>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</si>
  <si>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</si>
  <si>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</si>
  <si>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</si>
  <si>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</si>
  <si>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</si>
  <si>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</si>
  <si>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</si>
  <si>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</si>
  <si>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</si>
  <si>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</si>
  <si>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</si>
  <si>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</si>
  <si>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</si>
  <si>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</si>
  <si>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</si>
  <si>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</si>
  <si>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</si>
  <si>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</si>
  <si>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</si>
  <si>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</si>
  <si>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</si>
  <si>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</si>
  <si>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</si>
  <si>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</si>
  <si>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</si>
  <si>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</si>
  <si>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</si>
  <si>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</si>
  <si>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</si>
  <si>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</si>
  <si>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</si>
  <si>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</si>
  <si>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</si>
  <si>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</si>
  <si>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</si>
  <si>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</si>
  <si>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</si>
  <si>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</si>
  <si>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</si>
  <si>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</si>
  <si>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</si>
  <si>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</si>
  <si>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</si>
  <si>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</si>
  <si>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</si>
  <si>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</si>
  <si>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</si>
  <si>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</si>
  <si>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</si>
  <si>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</si>
  <si>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</si>
  <si>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</si>
  <si>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</si>
  <si>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</si>
  <si>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</si>
  <si>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</si>
  <si>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</si>
  <si>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</si>
  <si>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</si>
  <si>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</si>
  <si>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</si>
  <si>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</si>
  <si>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</si>
  <si>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</si>
  <si>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</si>
  <si>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</si>
  <si>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</si>
  <si>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</si>
  <si>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</si>
  <si>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</si>
  <si>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</si>
  <si>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</si>
  <si>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</si>
  <si>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</si>
  <si>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</si>
  <si>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</si>
  <si>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</si>
  <si>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</si>
  <si>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</si>
  <si>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</si>
  <si>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</si>
  <si>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</si>
  <si>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</si>
  <si>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</si>
  <si>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</si>
  <si>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</si>
  <si>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</si>
  <si>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</si>
  <si>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</si>
  <si>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</si>
  <si>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</si>
  <si>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</si>
  <si>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</si>
  <si>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</si>
  <si>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</si>
  <si>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</si>
  <si>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</si>
  <si>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</si>
  <si>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</si>
  <si>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</si>
  <si>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</si>
  <si>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</si>
  <si>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</si>
  <si>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</si>
  <si>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</si>
  <si>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</si>
  <si>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</si>
  <si>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</si>
  <si>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</si>
  <si>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</si>
  <si>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</si>
  <si>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</si>
  <si>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</si>
  <si>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</si>
  <si>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</si>
  <si>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</si>
  <si>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</si>
  <si>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</si>
  <si>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</si>
  <si>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</si>
  <si>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</si>
  <si>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</si>
  <si>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</si>
  <si>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</si>
  <si>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</si>
  <si>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</si>
  <si>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</si>
  <si>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</si>
  <si>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</si>
  <si>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</si>
  <si>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</si>
  <si>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</si>
  <si>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</si>
  <si>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</si>
  <si>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</si>
  <si>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</si>
  <si>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</si>
  <si>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</si>
  <si>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</si>
  <si>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</si>
  <si>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</si>
  <si>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</si>
  <si>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</si>
  <si>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</si>
  <si>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</si>
  <si>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</si>
  <si>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</si>
  <si>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</si>
  <si>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</si>
  <si>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</si>
  <si>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</si>
  <si>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</si>
  <si>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</si>
  <si>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</si>
  <si>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</si>
  <si>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</si>
  <si>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</si>
  <si>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</si>
  <si>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</si>
  <si>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</si>
  <si>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</si>
  <si>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</si>
  <si>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</si>
  <si>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</si>
  <si>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</si>
  <si>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</si>
  <si>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</si>
  <si>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</si>
  <si>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</si>
  <si>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</si>
  <si>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</si>
  <si>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</si>
  <si>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</si>
  <si>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</si>
  <si>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</si>
  <si>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</si>
  <si>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</si>
  <si>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</si>
  <si>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</si>
  <si>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</si>
  <si>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</si>
  <si>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</si>
  <si>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</si>
  <si>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</si>
  <si>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</si>
  <si>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</si>
  <si>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</si>
  <si>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</si>
  <si>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</si>
  <si>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</si>
  <si>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</si>
  <si>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</si>
  <si>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</si>
  <si>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</si>
  <si>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</si>
  <si>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</si>
  <si>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</si>
  <si>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</si>
  <si>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</si>
  <si>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</si>
  <si>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</si>
  <si>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</si>
  <si>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</si>
  <si>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</si>
  <si>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</si>
  <si>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</si>
  <si>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</si>
  <si>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</si>
  <si>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</si>
  <si>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</si>
  <si>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</si>
  <si>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</si>
  <si>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</si>
  <si>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</si>
  <si>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</si>
  <si>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</si>
  <si>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</si>
  <si>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</si>
  <si>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</si>
  <si>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</si>
  <si>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</si>
  <si>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</si>
  <si>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</si>
  <si>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</si>
  <si>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</si>
  <si>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</si>
  <si>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</si>
  <si>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</si>
  <si>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</si>
  <si>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</si>
  <si>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</si>
  <si>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</si>
  <si>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</si>
  <si>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</si>
  <si>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</si>
  <si>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</si>
  <si>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</si>
  <si>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</si>
  <si>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</si>
  <si>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</si>
  <si>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</si>
  <si>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</si>
  <si>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</si>
  <si>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</si>
  <si>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</si>
  <si>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</si>
  <si>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</si>
  <si>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</si>
  <si>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</si>
  <si>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</si>
  <si>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</si>
  <si>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</si>
  <si>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</si>
  <si>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</si>
  <si>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</si>
  <si>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</si>
  <si>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</si>
  <si>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</si>
  <si>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</si>
  <si>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</si>
  <si>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</si>
  <si>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</si>
  <si>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</si>
  <si>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</si>
  <si>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</si>
  <si>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</si>
  <si>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</si>
  <si>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</si>
  <si>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</si>
  <si>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</si>
  <si>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</si>
  <si>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</si>
  <si>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</si>
  <si>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</si>
  <si>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</si>
  <si>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</si>
  <si>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</si>
  <si>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</si>
  <si>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</si>
  <si>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</si>
  <si>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</si>
  <si>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</si>
  <si>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</si>
  <si>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</si>
  <si>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</si>
  <si>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</si>
  <si>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</si>
  <si>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</si>
  <si>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</si>
  <si>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</si>
  <si>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</si>
  <si>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</si>
  <si>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</si>
  <si>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</si>
  <si>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</si>
  <si>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</si>
  <si>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</si>
  <si>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</si>
  <si>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</si>
  <si>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</si>
  <si>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</si>
  <si>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</si>
  <si>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</si>
  <si>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</si>
  <si>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</si>
  <si>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</si>
  <si>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</si>
  <si>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</si>
  <si>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</si>
  <si>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</si>
  <si>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</si>
  <si>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</si>
  <si>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</si>
  <si>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</si>
  <si>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</si>
  <si>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</si>
  <si>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</si>
  <si>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</si>
  <si>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</si>
  <si>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</si>
  <si>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</si>
  <si>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</si>
  <si>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</si>
  <si>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</si>
  <si>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</si>
  <si>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</si>
  <si>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</si>
  <si>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</si>
  <si>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</si>
  <si>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</si>
  <si>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</si>
  <si>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</si>
  <si>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</si>
  <si>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</si>
  <si>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</si>
  <si>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</si>
  <si>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</si>
  <si>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</si>
  <si>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</si>
  <si>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</si>
  <si>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</si>
  <si>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</si>
  <si>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</si>
  <si>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</si>
  <si>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</si>
  <si>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</si>
  <si>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</si>
  <si>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</si>
  <si>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</si>
  <si>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</si>
  <si>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</si>
  <si>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</si>
  <si>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</si>
  <si>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</si>
  <si>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</si>
  <si>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</si>
  <si>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</si>
  <si>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</si>
  <si>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</si>
  <si>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</si>
  <si>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</si>
  <si>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</si>
  <si>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</si>
  <si>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</si>
  <si>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</si>
  <si>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</si>
  <si>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</si>
  <si>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</si>
  <si>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</si>
  <si>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</si>
  <si>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</si>
  <si>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</si>
  <si>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</si>
  <si>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</si>
  <si>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</si>
  <si>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</si>
  <si>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</si>
  <si>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</si>
  <si>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</si>
  <si>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</si>
  <si>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</si>
  <si>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</si>
  <si>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</si>
  <si>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</si>
  <si>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</si>
  <si>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</si>
  <si>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</si>
  <si>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</si>
  <si>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</si>
  <si>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</si>
  <si>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</si>
  <si>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</si>
  <si>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</si>
  <si>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</si>
  <si>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</si>
  <si>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</si>
  <si>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</si>
  <si>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</si>
  <si>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</si>
  <si>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</si>
  <si>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</si>
  <si>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</si>
  <si>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</si>
  <si>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</si>
  <si>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</si>
  <si>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</si>
  <si>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</si>
  <si>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</si>
  <si>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</si>
  <si>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</si>
  <si>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</si>
  <si>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</si>
  <si>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</si>
  <si>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</si>
  <si>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</si>
  <si>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</si>
  <si>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</si>
  <si>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</si>
  <si>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</si>
  <si>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</si>
  <si>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</si>
  <si>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</si>
  <si>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</si>
  <si>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</si>
  <si>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</si>
  <si>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</si>
  <si>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</si>
  <si>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</si>
  <si>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</si>
  <si>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</si>
  <si>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</si>
  <si>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</si>
  <si>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</si>
  <si>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</si>
  <si>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</si>
  <si>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</si>
  <si>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</si>
  <si>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</si>
  <si>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</si>
  <si>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</si>
  <si>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</si>
  <si>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</si>
  <si>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</si>
  <si>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</si>
  <si>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</si>
  <si>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</si>
  <si>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</si>
  <si>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</si>
  <si>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</si>
  <si>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</si>
  <si>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</si>
  <si>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</si>
  <si>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</si>
  <si>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</si>
  <si>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</si>
  <si>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</si>
  <si>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</si>
  <si>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</si>
  <si>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</si>
  <si>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</si>
  <si>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</si>
  <si>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</si>
  <si>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</si>
  <si>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</si>
  <si>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</si>
  <si>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</si>
  <si>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</si>
  <si>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</si>
  <si>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</si>
  <si>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</si>
  <si>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</si>
  <si>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</si>
  <si>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</si>
  <si>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</si>
  <si>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</si>
  <si>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</si>
  <si>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</si>
  <si>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</si>
  <si>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</si>
  <si>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</si>
  <si>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</si>
  <si>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</si>
  <si>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</si>
  <si>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</si>
  <si>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</si>
  <si>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</si>
  <si>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</si>
  <si>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</si>
  <si>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</si>
  <si>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</si>
  <si>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</si>
  <si>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</si>
  <si>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</si>
  <si>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</si>
  <si>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</si>
  <si>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</si>
  <si>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</si>
  <si>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</si>
  <si>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</si>
  <si>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</si>
  <si>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</si>
  <si>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</si>
  <si>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</si>
  <si>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</si>
  <si>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</si>
  <si>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</si>
  <si>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</si>
  <si>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</si>
  <si>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</si>
  <si>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</si>
  <si>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</si>
  <si>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</si>
  <si>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</si>
  <si>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</si>
  <si>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</si>
  <si>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</si>
  <si>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</si>
  <si>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</si>
  <si>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</si>
  <si>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</si>
  <si>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</si>
  <si>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</si>
  <si>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</si>
  <si>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</si>
  <si>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</si>
  <si>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</si>
  <si>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</si>
  <si>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</si>
  <si>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</si>
  <si>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</si>
  <si>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</si>
  <si>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</si>
  <si>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</si>
  <si>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</si>
  <si>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</si>
  <si>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</si>
  <si>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</si>
  <si>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</si>
  <si>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</si>
  <si>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</si>
  <si>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</si>
  <si>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</si>
  <si>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</si>
  <si>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</si>
  <si>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</si>
  <si>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</si>
  <si>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</si>
  <si>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</si>
  <si>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</si>
  <si>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</si>
  <si>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</si>
  <si>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</si>
  <si>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</si>
  <si>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</si>
  <si>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</si>
  <si>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</si>
  <si>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</si>
  <si>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</si>
  <si>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</si>
  <si>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</si>
  <si>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</si>
  <si>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</si>
  <si>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</si>
  <si>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</si>
  <si>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</si>
  <si>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</si>
  <si>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</si>
  <si>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</si>
  <si>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</si>
  <si>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</si>
  <si>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</si>
  <si>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</si>
  <si>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</si>
  <si>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</si>
  <si>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</si>
  <si>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</si>
  <si>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</si>
  <si>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</si>
  <si>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</si>
  <si>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</si>
  <si>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</si>
  <si>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</si>
  <si>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</si>
  <si>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</si>
  <si>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</si>
  <si>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</si>
  <si>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</si>
  <si>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</si>
  <si>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</si>
  <si>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</si>
  <si>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</si>
  <si>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</si>
  <si>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</si>
  <si>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</si>
  <si>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</si>
  <si>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</si>
  <si>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</si>
  <si>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</si>
  <si>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</si>
  <si>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</si>
  <si>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</si>
  <si>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</si>
  <si>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</si>
  <si>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</si>
  <si>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</si>
  <si>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</si>
  <si>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</si>
  <si>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</si>
  <si>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</si>
  <si>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</si>
  <si>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</si>
  <si>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</si>
  <si>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</si>
  <si>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</si>
  <si>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</si>
  <si>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</si>
  <si>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</si>
  <si>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</si>
  <si>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</si>
  <si>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</si>
  <si>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</si>
  <si>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</si>
  <si>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</si>
  <si>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</si>
  <si>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</si>
  <si>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</si>
  <si>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</si>
  <si>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</si>
  <si>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</si>
  <si>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</si>
  <si>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</si>
  <si>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</si>
  <si>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</si>
  <si>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</si>
  <si>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</si>
  <si>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</si>
  <si>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</si>
  <si>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</si>
  <si>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</si>
  <si>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</si>
  <si>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</si>
  <si>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</si>
  <si>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</si>
  <si>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</si>
  <si>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</si>
  <si>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</si>
  <si>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</si>
  <si>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</si>
  <si>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</si>
  <si>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</si>
  <si>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</si>
  <si>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</si>
  <si>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</si>
  <si>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</si>
  <si>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</si>
  <si>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</si>
  <si>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</si>
  <si>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</si>
  <si>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</si>
  <si>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</si>
  <si>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</si>
  <si>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</si>
  <si>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</si>
  <si>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</si>
  <si>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</si>
  <si>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</si>
  <si>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</si>
  <si>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</si>
  <si>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</si>
  <si>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</si>
  <si>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</si>
  <si>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</si>
  <si>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</si>
  <si>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</si>
  <si>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</si>
  <si>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</si>
  <si>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</si>
  <si>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</si>
  <si>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</si>
  <si>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</si>
  <si>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</si>
  <si>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</si>
  <si>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</si>
  <si>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</si>
  <si>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</si>
  <si>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</si>
  <si>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</si>
  <si>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</si>
  <si>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</si>
  <si>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</si>
  <si>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</si>
  <si>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</si>
  <si>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</si>
  <si>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</si>
  <si>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</si>
  <si>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</si>
  <si>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</si>
  <si>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</si>
  <si>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</si>
  <si>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</si>
  <si>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</si>
  <si>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</si>
  <si>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</si>
  <si>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</si>
  <si>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</si>
  <si>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</si>
  <si>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</si>
  <si>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</si>
  <si>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</si>
  <si>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</si>
  <si>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</si>
  <si>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</si>
  <si>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</si>
  <si>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</si>
  <si>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</si>
  <si>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</si>
  <si>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</si>
  <si>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</si>
  <si>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</si>
  <si>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</si>
  <si>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</si>
  <si>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</si>
  <si>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</si>
  <si>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</si>
  <si>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</si>
  <si>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</si>
  <si>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</si>
  <si>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</si>
  <si>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</si>
  <si>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</si>
  <si>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</si>
  <si>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</si>
  <si>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</si>
  <si>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</si>
  <si>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</si>
  <si>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</si>
  <si>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</si>
  <si>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</si>
  <si>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</si>
  <si>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</si>
  <si>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</si>
  <si>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</si>
  <si>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</si>
  <si>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</si>
  <si>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</si>
  <si>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</si>
  <si>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</si>
  <si>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</si>
  <si>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</si>
  <si>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</si>
  <si>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</si>
  <si>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</si>
  <si>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</si>
  <si>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</si>
  <si>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</si>
  <si>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</si>
  <si>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</si>
  <si>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</si>
  <si>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</si>
  <si>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</si>
  <si>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</si>
  <si>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</si>
  <si>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</si>
  <si>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</si>
  <si>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</si>
  <si>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</si>
  <si>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</si>
  <si>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</si>
  <si>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</si>
  <si>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</si>
  <si>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</si>
  <si>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</si>
  <si>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</si>
  <si>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</si>
  <si>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</si>
  <si>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</si>
  <si>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</si>
  <si>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</si>
  <si>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</si>
  <si>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</si>
  <si>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</si>
  <si>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</si>
  <si>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</si>
  <si>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</si>
  <si>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</si>
  <si>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</si>
  <si>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</si>
  <si>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</si>
  <si>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</si>
  <si>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</si>
  <si>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</si>
  <si>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</si>
  <si>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</si>
  <si>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</si>
  <si>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</si>
  <si>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</si>
  <si>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</si>
  <si>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</si>
  <si>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</si>
  <si>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</si>
  <si>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</si>
  <si>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</si>
  <si>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</si>
  <si>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</si>
  <si>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</si>
  <si>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</si>
  <si>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</si>
  <si>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</si>
  <si>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</si>
  <si>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</si>
  <si>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</si>
  <si>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</si>
  <si>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</si>
  <si>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</si>
  <si>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</si>
  <si>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</si>
  <si>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</si>
  <si>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</si>
  <si>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</si>
  <si>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</si>
  <si>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</si>
  <si>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</si>
  <si>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</si>
  <si>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</si>
  <si>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</si>
  <si>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</si>
  <si>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</si>
  <si>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</si>
  <si>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</si>
  <si>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</si>
  <si>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</si>
  <si>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</si>
  <si>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</si>
  <si>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</si>
  <si>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</si>
  <si>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</si>
  <si>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</si>
  <si>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</si>
  <si>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</si>
  <si>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</si>
  <si>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</si>
  <si>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</si>
  <si>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</si>
  <si>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</si>
  <si>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</si>
  <si>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</si>
  <si>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</si>
  <si>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</si>
  <si>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</si>
  <si>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</si>
  <si>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</si>
  <si>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</si>
  <si>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</si>
  <si>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</si>
  <si>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</si>
  <si>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</si>
  <si>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</si>
  <si>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</si>
  <si>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</si>
  <si>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</si>
  <si>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</si>
  <si>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</si>
  <si>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</si>
  <si>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</si>
  <si>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</si>
  <si>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</si>
  <si>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</si>
  <si>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</si>
  <si>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</si>
  <si>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</si>
  <si>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</si>
  <si>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</si>
  <si>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</si>
  <si>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</si>
  <si>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</si>
  <si>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</si>
  <si>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</si>
  <si>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</si>
  <si>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</si>
  <si>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</si>
  <si>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</si>
  <si>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</si>
  <si>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</si>
  <si>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</si>
  <si>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</si>
  <si>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</si>
  <si>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</si>
  <si>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</si>
  <si>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</si>
  <si>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</si>
  <si>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</si>
  <si>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</si>
  <si>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</si>
  <si>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</si>
  <si>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</si>
  <si>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</si>
  <si>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</si>
  <si>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</si>
  <si>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</si>
  <si>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</si>
  <si>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</si>
  <si>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</si>
  <si>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</si>
  <si>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</si>
  <si>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</si>
  <si>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</si>
  <si>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</si>
  <si>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</si>
  <si>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</si>
  <si>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</si>
  <si>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</si>
  <si>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</si>
  <si>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</si>
  <si>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</si>
  <si>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</si>
  <si>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</si>
  <si>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</si>
  <si>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</si>
  <si>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</si>
  <si>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</si>
  <si>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</si>
  <si>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</si>
  <si>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</si>
  <si>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</si>
  <si>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</si>
  <si>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</si>
  <si>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</si>
  <si>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</si>
  <si>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</si>
  <si>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</si>
  <si>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</si>
  <si>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</si>
  <si>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</si>
  <si>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</si>
  <si>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</si>
  <si>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</si>
  <si>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</si>
  <si>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</si>
  <si>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</si>
  <si>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</si>
  <si>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</si>
  <si>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</si>
  <si>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</si>
  <si>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</si>
  <si>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</si>
  <si>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</si>
  <si>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</si>
  <si>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</si>
  <si>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</si>
  <si>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</si>
  <si>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</si>
  <si>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</si>
  <si>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</si>
  <si>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</si>
  <si>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</si>
  <si>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</si>
  <si>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</si>
  <si>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</si>
  <si>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</si>
  <si>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</si>
  <si>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</si>
  <si>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</si>
  <si>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</si>
  <si>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</si>
  <si>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</si>
  <si>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</si>
  <si>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</si>
  <si>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</si>
  <si>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</si>
  <si>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</si>
  <si>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</si>
  <si>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</si>
  <si>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</si>
  <si>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</si>
  <si>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</si>
  <si>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</si>
  <si>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</si>
  <si>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</si>
  <si>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</si>
  <si>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</si>
  <si>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</si>
  <si>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</si>
  <si>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</si>
  <si>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</si>
  <si>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</si>
  <si>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</si>
  <si>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</si>
  <si>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</si>
  <si>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</si>
  <si>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</si>
  <si>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</si>
  <si>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</si>
  <si>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</si>
  <si>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</si>
  <si>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</si>
  <si>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</si>
  <si>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</si>
  <si>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</si>
  <si>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</si>
  <si>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</si>
  <si>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</si>
  <si>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</si>
  <si>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</si>
  <si>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</si>
  <si>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</si>
  <si>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</si>
  <si>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</si>
  <si>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</si>
  <si>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</si>
  <si>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</si>
  <si>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</si>
  <si>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</si>
  <si>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</si>
  <si>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</si>
  <si>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</si>
  <si>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</si>
  <si>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</si>
  <si>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</si>
  <si>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</si>
  <si>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</si>
  <si>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</si>
  <si>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</si>
  <si>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</si>
  <si>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</si>
  <si>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</si>
  <si>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</si>
  <si>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</si>
  <si>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</si>
  <si>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</si>
  <si>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</si>
  <si>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</si>
  <si>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</si>
  <si>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</si>
  <si>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</si>
  <si>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</si>
  <si>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</si>
  <si>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</si>
  <si>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</si>
  <si>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</si>
  <si>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</si>
  <si>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</si>
  <si>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</si>
  <si>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</si>
  <si>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</si>
  <si>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</si>
  <si>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</si>
  <si>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</si>
  <si>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</si>
  <si>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</si>
  <si>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</si>
  <si>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</si>
  <si>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</si>
  <si>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</si>
  <si>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</si>
  <si>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</si>
  <si>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</si>
  <si>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</si>
  <si>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</si>
  <si>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</si>
  <si>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</si>
  <si>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</si>
  <si>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</si>
  <si>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</si>
  <si>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</si>
  <si>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</si>
  <si>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</si>
  <si>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</si>
  <si>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</si>
  <si>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</si>
  <si>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</si>
  <si>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</si>
  <si>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</si>
  <si>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</si>
  <si>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</si>
  <si>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</si>
  <si>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</si>
  <si>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</si>
  <si>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</si>
  <si>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</si>
  <si>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</si>
  <si>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</si>
  <si>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</si>
  <si>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</si>
  <si>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</si>
  <si>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</si>
  <si>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</si>
  <si>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</si>
  <si>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</si>
  <si>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</si>
  <si>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</si>
  <si>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</si>
  <si>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</si>
  <si>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</si>
  <si>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</si>
  <si>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</si>
  <si>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</si>
  <si>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</si>
  <si>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</si>
  <si>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</si>
  <si>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</si>
  <si>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</si>
  <si>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</si>
  <si>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</si>
  <si>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</si>
  <si>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</si>
  <si>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</si>
  <si>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</si>
  <si>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</si>
  <si>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</si>
  <si>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</si>
  <si>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</si>
  <si>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</si>
  <si>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</si>
  <si>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</si>
  <si>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</si>
  <si>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</si>
  <si>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</si>
  <si>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</si>
  <si>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</si>
  <si>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</si>
  <si>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</si>
  <si>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</si>
  <si>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</si>
  <si>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</si>
  <si>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</si>
  <si>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</si>
  <si>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</si>
  <si>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</si>
  <si>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</si>
  <si>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</si>
  <si>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</si>
  <si>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</si>
  <si>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</si>
  <si>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</si>
  <si>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</si>
  <si>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</si>
  <si>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</si>
  <si>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</si>
  <si>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</si>
  <si>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</si>
  <si>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</si>
  <si>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</si>
  <si>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</si>
  <si>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</si>
  <si>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</si>
  <si>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</si>
  <si>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</si>
  <si>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</si>
  <si>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</si>
  <si>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</si>
  <si>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</si>
  <si>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</si>
  <si>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</si>
  <si>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</si>
  <si>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</si>
  <si>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</si>
  <si>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</si>
  <si>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</si>
  <si>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</si>
  <si>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</si>
  <si>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</si>
  <si>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</si>
  <si>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</si>
  <si>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</si>
  <si>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</si>
  <si>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</si>
  <si>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</si>
  <si>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</si>
  <si>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</si>
  <si>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</si>
  <si>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</si>
  <si>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</si>
  <si>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</si>
  <si>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</si>
  <si>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</si>
  <si>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</si>
  <si>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</si>
  <si>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</si>
  <si>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</si>
  <si>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</si>
  <si>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</si>
  <si>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</si>
  <si>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</si>
  <si>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</si>
  <si>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</si>
  <si>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</si>
  <si>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</si>
  <si>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</si>
  <si>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</si>
  <si>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</si>
  <si>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</si>
  <si>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</si>
  <si>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</si>
  <si>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</si>
  <si>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</si>
  <si>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</si>
  <si>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</si>
  <si>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</si>
  <si>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</si>
  <si>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</si>
  <si>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</si>
  <si>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</si>
  <si>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</si>
  <si>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</si>
  <si>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</si>
  <si>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</si>
  <si>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</si>
  <si>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</si>
  <si>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</si>
  <si>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</si>
  <si>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</si>
  <si>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</si>
  <si>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</si>
  <si>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</si>
  <si>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</si>
  <si>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</si>
  <si>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</si>
  <si>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</si>
  <si>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</si>
  <si>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</si>
  <si>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</si>
  <si>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</si>
  <si>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</si>
  <si>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</si>
  <si>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</si>
  <si>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</si>
  <si>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</si>
  <si>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</si>
  <si>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</si>
  <si>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</si>
  <si>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</si>
  <si>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</si>
  <si>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</si>
  <si>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</si>
  <si>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</si>
  <si>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</si>
  <si>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</si>
  <si>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</si>
  <si>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</si>
  <si>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</si>
  <si>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</si>
  <si>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</si>
  <si>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</si>
  <si>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</si>
  <si>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</si>
  <si>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</si>
  <si>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</si>
  <si>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</si>
  <si>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</si>
  <si>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</si>
  <si>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</si>
  <si>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</si>
  <si>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</si>
  <si>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</si>
  <si>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</si>
  <si>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</si>
  <si>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</si>
  <si>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</si>
  <si>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</si>
  <si>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</si>
  <si>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</si>
  <si>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</si>
  <si>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</si>
  <si>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</si>
  <si>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</si>
  <si>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</si>
  <si>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</si>
  <si>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</si>
  <si>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</si>
  <si>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</si>
  <si>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</si>
  <si>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</si>
  <si>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</si>
  <si>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</si>
  <si>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</si>
  <si>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</si>
  <si>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</si>
  <si>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</si>
  <si>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</si>
  <si>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</si>
  <si>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</si>
  <si>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</si>
  <si>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</si>
  <si>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</si>
  <si>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</si>
  <si>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</si>
  <si>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</si>
  <si>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</si>
  <si>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</si>
  <si>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</si>
  <si>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</si>
  <si>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</si>
  <si>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</si>
  <si>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</si>
  <si>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</si>
  <si>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</si>
  <si>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</si>
  <si>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</si>
  <si>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</si>
  <si>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</si>
  <si>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</si>
  <si>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</si>
  <si>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</si>
  <si>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</si>
  <si>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</si>
  <si>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</si>
  <si>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</si>
  <si>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</si>
  <si>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</si>
  <si>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</si>
  <si>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</si>
  <si>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</si>
  <si>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</si>
  <si>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</si>
  <si>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</si>
  <si>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</si>
  <si>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</si>
  <si>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</si>
  <si>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</si>
  <si>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</si>
  <si>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</si>
  <si>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</si>
  <si>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</si>
  <si>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</si>
  <si>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</si>
  <si>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</si>
  <si>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</si>
  <si>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</si>
  <si>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</si>
  <si>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</si>
  <si>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</si>
  <si>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</si>
  <si>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</si>
  <si>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</si>
  <si>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</si>
  <si>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</si>
  <si>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</si>
  <si>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</si>
  <si>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</si>
  <si>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</si>
  <si>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</si>
  <si>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</si>
  <si>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</si>
  <si>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</si>
  <si>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</si>
  <si>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</si>
  <si>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</si>
  <si>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</si>
  <si>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</si>
  <si>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</si>
  <si>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</si>
  <si>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</si>
  <si>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</si>
  <si>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</si>
  <si>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</si>
  <si>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</si>
  <si>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</si>
  <si>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</si>
  <si>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</si>
  <si>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</si>
  <si>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</si>
  <si>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</si>
  <si>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</si>
  <si>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</si>
  <si>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</si>
  <si>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</si>
  <si>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</si>
  <si>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</si>
  <si>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</si>
  <si>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</si>
  <si>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</si>
  <si>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</si>
  <si>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</si>
  <si>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</si>
  <si>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</si>
  <si>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</si>
  <si>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</si>
  <si>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</si>
  <si>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</si>
  <si>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</si>
  <si>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</si>
  <si>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</si>
  <si>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</si>
  <si>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</si>
  <si>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</si>
  <si>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</si>
  <si>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</si>
  <si>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</si>
  <si>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</si>
  <si>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</si>
  <si>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</si>
  <si>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</si>
  <si>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</si>
  <si>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</si>
  <si>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</si>
  <si>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</si>
  <si>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</si>
  <si>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</si>
  <si>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</si>
  <si>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</si>
  <si>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</si>
  <si>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</si>
  <si>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</si>
  <si>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</si>
  <si>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</si>
  <si>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</si>
  <si>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</si>
  <si>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</si>
  <si>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</si>
  <si>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</si>
  <si>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</si>
  <si>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</si>
  <si>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</si>
  <si>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</si>
  <si>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</si>
  <si>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</si>
  <si>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</si>
  <si>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</si>
  <si>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</si>
  <si>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</si>
  <si>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</si>
  <si>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</si>
  <si>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</si>
  <si>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</si>
  <si>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</si>
  <si>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</si>
  <si>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</si>
  <si>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</si>
  <si>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</si>
  <si>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</si>
  <si>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</si>
  <si>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</si>
  <si>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</si>
  <si>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</si>
  <si>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</si>
  <si>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</si>
  <si>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</si>
  <si>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</si>
  <si>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</si>
  <si>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</si>
  <si>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</si>
  <si>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</si>
  <si>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</si>
  <si>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</si>
  <si>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</si>
  <si>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</si>
  <si>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</si>
  <si>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</si>
  <si>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</si>
  <si>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</si>
  <si>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</si>
  <si>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</si>
  <si>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</si>
  <si>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</si>
  <si>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</si>
  <si>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</si>
  <si>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</si>
  <si>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</si>
  <si>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</si>
  <si>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</si>
  <si>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</si>
  <si>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</si>
  <si>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</si>
  <si>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</si>
  <si>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</si>
  <si>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</si>
  <si>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</si>
  <si>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</si>
  <si>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</si>
  <si>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</si>
  <si>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</si>
  <si>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</si>
  <si>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</si>
  <si>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</si>
  <si>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</si>
  <si>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</si>
  <si>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</si>
  <si>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</si>
  <si>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</si>
  <si>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</si>
  <si>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</si>
  <si>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</si>
  <si>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</si>
  <si>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</si>
  <si>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</si>
  <si>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</si>
  <si>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</si>
  <si>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</si>
  <si>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</si>
  <si>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</si>
  <si>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</si>
  <si>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</si>
  <si>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</si>
  <si>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</si>
  <si>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</si>
  <si>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</si>
  <si>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</si>
  <si>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</si>
  <si>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</si>
  <si>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</si>
  <si>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</si>
  <si>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</si>
  <si>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</si>
  <si>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</si>
  <si>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</si>
  <si>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</si>
  <si>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</si>
  <si>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</si>
  <si>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</si>
  <si>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</si>
  <si>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</si>
  <si>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</si>
  <si>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</si>
  <si>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</si>
  <si>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</si>
  <si>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</si>
  <si>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</si>
  <si>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</si>
  <si>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</si>
  <si>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</si>
  <si>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</si>
  <si>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</si>
  <si>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</si>
  <si>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</si>
  <si>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</si>
  <si>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</si>
  <si>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</si>
  <si>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</si>
  <si>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</si>
  <si>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</si>
  <si>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</si>
  <si>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</si>
  <si>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</si>
  <si>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</si>
  <si>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</si>
  <si>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</si>
  <si>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</si>
  <si>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</si>
  <si>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</si>
  <si>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</si>
  <si>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</si>
  <si>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</si>
  <si>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</si>
  <si>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</si>
  <si>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</si>
  <si>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</si>
  <si>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</si>
  <si>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</si>
  <si>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</si>
  <si>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</si>
  <si>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</si>
  <si>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</si>
  <si>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</si>
  <si>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</si>
  <si>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</si>
  <si>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</si>
  <si>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</si>
  <si>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</si>
  <si>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</si>
  <si>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</si>
  <si>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</si>
  <si>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</si>
  <si>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</si>
  <si>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</si>
  <si>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</si>
  <si>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</si>
  <si>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</si>
  <si>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</si>
  <si>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</si>
  <si>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</si>
  <si>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</si>
  <si>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</si>
  <si>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</si>
  <si>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</si>
  <si>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</si>
  <si>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</si>
  <si>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</si>
  <si>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</si>
  <si>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</si>
  <si>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</si>
  <si>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</si>
  <si>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</si>
  <si>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</si>
  <si>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</si>
  <si>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</si>
  <si>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</si>
  <si>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</si>
  <si>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</si>
  <si>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</si>
  <si>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</si>
  <si>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</si>
  <si>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</si>
  <si>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</si>
  <si>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</si>
  <si>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</si>
  <si>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</si>
  <si>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</si>
  <si>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</si>
  <si>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</si>
  <si>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</si>
  <si>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</si>
  <si>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</si>
  <si>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</si>
  <si>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</si>
  <si>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</si>
  <si>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</si>
  <si>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</si>
  <si>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</si>
  <si>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</si>
  <si>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</si>
  <si>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</si>
  <si>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</si>
  <si>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</si>
  <si>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</si>
  <si>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</si>
  <si>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</si>
  <si>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</si>
  <si>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</si>
  <si>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</si>
  <si>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</si>
  <si>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</si>
  <si>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</si>
  <si>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</si>
  <si>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</si>
  <si>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</si>
  <si>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</si>
  <si>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</si>
  <si>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</si>
  <si>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</si>
  <si>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</si>
  <si>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</si>
  <si>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</si>
  <si>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</si>
  <si>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</si>
  <si>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</si>
  <si>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</si>
  <si>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</si>
  <si>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</si>
  <si>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</si>
  <si>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</si>
  <si>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</si>
  <si>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</si>
  <si>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</si>
  <si>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</si>
  <si>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</si>
  <si>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</si>
  <si>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</si>
  <si>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</si>
  <si>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</si>
  <si>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</si>
  <si>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</si>
  <si>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</si>
  <si>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</si>
  <si>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</si>
  <si>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</si>
  <si>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</si>
  <si>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</si>
  <si>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</si>
  <si>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</si>
  <si>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</si>
  <si>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</si>
  <si>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</si>
  <si>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</si>
  <si>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</si>
  <si>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</si>
  <si>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</si>
  <si>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</si>
  <si>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</si>
  <si>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</si>
  <si>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</si>
  <si>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</si>
  <si>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</si>
  <si>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</si>
  <si>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</si>
  <si>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</si>
  <si>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</si>
  <si>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</si>
  <si>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</si>
  <si>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</si>
  <si>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</si>
  <si>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</si>
  <si>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</si>
  <si>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</si>
  <si>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</si>
  <si>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</si>
  <si>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</si>
  <si>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</si>
  <si>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</si>
  <si>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</si>
  <si>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</si>
  <si>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</si>
  <si>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</si>
  <si>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</si>
  <si>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</si>
  <si>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</si>
  <si>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</si>
  <si>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</si>
  <si>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</si>
  <si>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</si>
  <si>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</si>
  <si>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</si>
  <si>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</si>
  <si>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</si>
  <si>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</si>
  <si>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</si>
  <si>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</si>
  <si>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</si>
  <si>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</si>
  <si>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</si>
  <si>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</si>
  <si>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</si>
  <si>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</si>
  <si>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</si>
  <si>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</si>
  <si>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</si>
  <si>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</si>
  <si>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</si>
  <si>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</si>
  <si>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</si>
  <si>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</si>
  <si>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</si>
  <si>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</si>
  <si>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</si>
  <si>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</si>
  <si>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</si>
  <si>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</si>
  <si>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</si>
  <si>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</si>
  <si>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</si>
  <si>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</si>
  <si>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</si>
  <si>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</si>
  <si>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</si>
  <si>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</si>
  <si>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</si>
  <si>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</si>
  <si>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</si>
  <si>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</si>
  <si>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</si>
  <si>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</si>
  <si>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</si>
  <si>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</si>
  <si>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</si>
  <si>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</si>
  <si>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</si>
  <si>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</si>
  <si>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</si>
  <si>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</si>
  <si>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</si>
  <si>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</si>
  <si>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</si>
  <si>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</si>
  <si>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</si>
  <si>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</si>
  <si>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</si>
  <si>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</si>
  <si>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</si>
  <si>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</si>
  <si>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</si>
  <si>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</si>
  <si>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</si>
  <si>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</si>
  <si>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</si>
  <si>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</si>
  <si>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</si>
  <si>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</si>
  <si>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</si>
  <si>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</si>
  <si>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</si>
  <si>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</si>
  <si>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</si>
  <si>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</si>
  <si>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</si>
  <si>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</si>
  <si>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</si>
  <si>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</si>
  <si>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</si>
  <si>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</si>
  <si>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</si>
  <si>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</si>
  <si>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</si>
  <si>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</si>
  <si>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</si>
  <si>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</si>
  <si>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</si>
  <si>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</si>
  <si>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</si>
  <si>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</si>
  <si>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</si>
  <si>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</si>
  <si>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</si>
  <si>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</si>
  <si>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</si>
  <si>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</si>
  <si>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</si>
  <si>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</si>
  <si>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</si>
  <si>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</si>
  <si>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</si>
  <si>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</si>
  <si>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</si>
  <si>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</si>
  <si>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</si>
  <si>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</si>
  <si>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</si>
  <si>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</si>
  <si>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</si>
  <si>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</si>
  <si>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</si>
  <si>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</si>
  <si>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</si>
  <si>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</si>
  <si>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</si>
  <si>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</si>
  <si>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</si>
  <si>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</si>
  <si>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</si>
  <si>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</si>
  <si>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</si>
  <si>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</si>
  <si>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</si>
  <si>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</si>
  <si>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</si>
  <si>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</si>
  <si>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</si>
  <si>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</si>
  <si>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</si>
  <si>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</si>
  <si>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</si>
  <si>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</si>
  <si>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</si>
  <si>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</si>
  <si>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</si>
  <si>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</si>
  <si>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</si>
  <si>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</si>
  <si>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</si>
  <si>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</si>
  <si>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</si>
  <si>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</si>
  <si>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</si>
  <si>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</si>
  <si>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</si>
  <si>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</si>
  <si>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</si>
  <si>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</si>
  <si>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</si>
  <si>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</si>
  <si>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</si>
  <si>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</si>
  <si>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</si>
  <si>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</si>
  <si>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</si>
  <si>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</si>
  <si>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</si>
  <si>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</si>
  <si>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</si>
  <si>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</si>
  <si>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</si>
  <si>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</si>
  <si>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</si>
  <si>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</si>
  <si>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</si>
  <si>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</si>
  <si>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</si>
  <si>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</si>
  <si>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</si>
  <si>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</si>
  <si>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</si>
  <si>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</si>
  <si>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</si>
  <si>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</si>
  <si>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</si>
  <si>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</si>
  <si>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</si>
  <si>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</si>
  <si>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</si>
  <si>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</si>
  <si>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</si>
  <si>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</si>
  <si>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</si>
  <si>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</si>
  <si>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</si>
  <si>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</si>
  <si>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</si>
  <si>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</si>
  <si>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</si>
  <si>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</si>
  <si>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</si>
  <si>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</si>
  <si>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</si>
  <si>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</si>
  <si>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</si>
  <si>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</si>
  <si>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</si>
  <si>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</si>
  <si>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</si>
  <si>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</si>
  <si>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</si>
  <si>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</si>
  <si>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</si>
  <si>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</si>
  <si>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</si>
  <si>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</si>
  <si>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</si>
  <si>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</si>
  <si>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</si>
  <si>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</si>
  <si>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</si>
  <si>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</si>
  <si>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</si>
  <si>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</si>
  <si>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</si>
  <si>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</si>
  <si>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</si>
  <si>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</si>
  <si>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</si>
  <si>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</si>
  <si>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</si>
  <si>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</si>
  <si>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</si>
  <si>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</si>
  <si>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</si>
  <si>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</si>
  <si>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</si>
  <si>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</si>
  <si>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</si>
  <si>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</si>
  <si>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</si>
  <si>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</si>
  <si>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</si>
  <si>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</si>
  <si>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</si>
  <si>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</si>
  <si>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</si>
  <si>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</si>
  <si>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</si>
  <si>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</si>
  <si>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</si>
  <si>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</si>
  <si>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</si>
  <si>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</si>
  <si>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</si>
  <si>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</si>
  <si>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</si>
  <si>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</si>
  <si>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</si>
  <si>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</si>
  <si>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</si>
  <si>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</si>
  <si>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</si>
  <si>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</si>
  <si>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</si>
  <si>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</si>
  <si>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</si>
  <si>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</si>
  <si>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</si>
  <si>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</si>
  <si>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</si>
  <si>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</si>
  <si>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</si>
  <si>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</si>
  <si>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</si>
  <si>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</si>
  <si>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</si>
  <si>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</si>
  <si>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</si>
  <si>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</si>
  <si>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</si>
  <si>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</si>
  <si>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</si>
  <si>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</si>
  <si>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</si>
  <si>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</si>
  <si>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</si>
  <si>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</si>
  <si>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</si>
  <si>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</si>
  <si>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</si>
  <si>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</si>
  <si>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</si>
  <si>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</si>
  <si>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</si>
  <si>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</si>
  <si>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</si>
  <si>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</si>
  <si>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</si>
  <si>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</si>
  <si>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</si>
  <si>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</si>
  <si>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</si>
  <si>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</si>
  <si>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</si>
  <si>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</si>
  <si>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</si>
  <si>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</si>
  <si>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</si>
  <si>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</si>
  <si>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</si>
  <si>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</si>
  <si>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</si>
  <si>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</si>
  <si>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</si>
  <si>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</si>
  <si>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</si>
  <si>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</si>
  <si>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</si>
  <si>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</si>
  <si>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</si>
  <si>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</si>
  <si>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</si>
  <si>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</si>
  <si>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</si>
  <si>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</si>
  <si>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</si>
  <si>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</si>
  <si>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</si>
  <si>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</si>
  <si>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</si>
  <si>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</si>
  <si>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</si>
  <si>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</si>
  <si>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</si>
  <si>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</si>
  <si>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</si>
  <si>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</si>
  <si>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</si>
  <si>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</si>
  <si>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</si>
  <si>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</si>
  <si>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</si>
  <si>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</si>
  <si>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</si>
  <si>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</si>
  <si>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</si>
  <si>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</si>
  <si>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</si>
  <si>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</si>
  <si>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</si>
  <si>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</si>
  <si>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</si>
  <si>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</si>
  <si>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</si>
  <si>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</si>
  <si>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</si>
  <si>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</si>
  <si>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</si>
  <si>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</si>
  <si>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</si>
  <si>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</si>
  <si>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</si>
  <si>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</si>
  <si>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</si>
  <si>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</si>
  <si>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</si>
  <si>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</si>
  <si>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</si>
  <si>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</si>
  <si>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</si>
  <si>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</si>
  <si>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</si>
  <si>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</si>
  <si>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</si>
  <si>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</si>
  <si>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</si>
  <si>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</si>
  <si>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</si>
  <si>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</si>
  <si>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</si>
  <si>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</si>
  <si>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</si>
  <si>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</si>
  <si>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</si>
  <si>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</si>
  <si>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</si>
  <si>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</si>
  <si>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</si>
  <si>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</si>
  <si>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</si>
  <si>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</si>
  <si>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</si>
  <si>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</si>
  <si>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</si>
  <si>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</si>
  <si>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</si>
  <si>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</si>
  <si>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</si>
  <si>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</si>
  <si>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</si>
  <si>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</si>
  <si>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</si>
  <si>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</si>
  <si>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</si>
  <si>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</si>
  <si>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</si>
  <si>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</si>
  <si>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</si>
  <si>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</si>
  <si>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</si>
  <si>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</si>
  <si>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</si>
  <si>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</si>
  <si>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</si>
  <si>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</si>
  <si>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</si>
  <si>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</si>
  <si>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</si>
  <si>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</si>
  <si>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</si>
  <si>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</si>
  <si>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</si>
  <si>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</si>
  <si>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</si>
  <si>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</si>
  <si>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</si>
  <si>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</si>
  <si>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</si>
  <si>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</si>
  <si>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</si>
  <si>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</si>
  <si>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</si>
  <si>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</si>
  <si>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</si>
  <si>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</si>
  <si>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</si>
  <si>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</si>
  <si>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</si>
  <si>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</si>
  <si>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</si>
  <si>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</si>
  <si>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</si>
  <si>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</si>
  <si>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</si>
  <si>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</si>
  <si>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</si>
  <si>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</si>
  <si>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</si>
  <si>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</si>
  <si>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</si>
  <si>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</si>
  <si>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</si>
  <si>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</si>
  <si>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</si>
  <si>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</si>
  <si>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</si>
  <si>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</si>
  <si>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</si>
  <si>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</si>
  <si>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</si>
  <si>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</si>
  <si>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</si>
  <si>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</si>
  <si>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</si>
  <si>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</si>
  <si>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</si>
  <si>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</si>
  <si>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</si>
  <si>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</si>
  <si>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</si>
  <si>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</si>
  <si>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</si>
  <si>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</si>
  <si>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</si>
  <si>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</si>
  <si>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</si>
  <si>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</si>
  <si>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</si>
  <si>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</si>
  <si>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</si>
  <si>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</si>
  <si>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</si>
  <si>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</si>
  <si>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</si>
  <si>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</si>
  <si>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</si>
  <si>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</si>
  <si>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</si>
  <si>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</si>
  <si>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</si>
  <si>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</si>
  <si>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</si>
  <si>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</si>
  <si>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</si>
  <si>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</si>
  <si>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</si>
  <si>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</si>
  <si>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</si>
  <si>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</si>
  <si>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</si>
  <si>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</si>
  <si>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</si>
  <si>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</si>
  <si>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</si>
  <si>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</si>
  <si>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</si>
  <si>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</si>
  <si>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</si>
  <si>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</si>
  <si>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</si>
  <si>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</si>
  <si>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</si>
  <si>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</si>
  <si>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</si>
  <si>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</si>
  <si>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</si>
  <si>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</si>
  <si>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</si>
  <si>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</si>
  <si>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</si>
  <si>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</si>
  <si>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</si>
  <si>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</si>
  <si>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</si>
  <si>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</si>
  <si>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</si>
  <si>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</si>
  <si>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</si>
  <si>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</si>
  <si>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</si>
  <si>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</si>
  <si>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</si>
  <si>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</si>
  <si>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</si>
  <si>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</si>
  <si>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</si>
  <si>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</si>
  <si>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</si>
  <si>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</si>
  <si>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</si>
  <si>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</si>
  <si>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</si>
  <si>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</si>
  <si>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</si>
  <si>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</si>
  <si>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</si>
  <si>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</si>
  <si>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</si>
  <si>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</si>
  <si>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</si>
  <si>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</si>
  <si>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</si>
  <si>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</si>
  <si>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</si>
  <si>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</si>
  <si>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</si>
  <si>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</si>
  <si>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</si>
  <si>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</si>
  <si>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</si>
  <si>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</si>
  <si>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</si>
  <si>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</si>
  <si>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</si>
  <si>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</si>
  <si>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</si>
  <si>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</si>
  <si>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</si>
  <si>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</si>
  <si>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</si>
  <si>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</si>
  <si>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</si>
  <si>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</si>
  <si>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</si>
  <si>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</si>
  <si>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</si>
  <si>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</si>
  <si>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</si>
  <si>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</si>
  <si>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</si>
  <si>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</si>
  <si>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</si>
  <si>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</si>
  <si>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</si>
  <si>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</si>
  <si>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</si>
  <si>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</si>
  <si>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</si>
  <si>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</si>
  <si>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</si>
  <si>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</si>
  <si>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</si>
  <si>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</si>
  <si>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</si>
  <si>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</si>
  <si>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</si>
  <si>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</si>
  <si>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</si>
  <si>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</si>
  <si>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</si>
  <si>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</si>
  <si>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</si>
  <si>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</si>
  <si>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</si>
  <si>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</si>
  <si>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</si>
  <si>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</si>
  <si>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</si>
  <si>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</si>
  <si>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</si>
  <si>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</si>
  <si>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</si>
  <si>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</si>
  <si>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</si>
  <si>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</si>
  <si>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</si>
  <si>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</si>
  <si>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</si>
  <si>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</si>
  <si>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</si>
  <si>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</si>
  <si>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</si>
  <si>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</si>
  <si>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</si>
  <si>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</si>
  <si>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</si>
  <si>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</si>
  <si>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</si>
  <si>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</si>
  <si>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</si>
  <si>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</si>
  <si>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</si>
  <si>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</si>
  <si>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</si>
  <si>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</si>
  <si>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</si>
  <si>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</si>
  <si>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</si>
  <si>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</si>
  <si>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</si>
  <si>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</si>
  <si>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</si>
  <si>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</si>
  <si>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</si>
  <si>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</si>
  <si>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</si>
  <si>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</si>
  <si>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</si>
  <si>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</si>
  <si>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</si>
  <si>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</si>
  <si>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</si>
  <si>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</si>
  <si>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</si>
  <si>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</si>
  <si>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</si>
  <si>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</si>
  <si>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</si>
  <si>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</si>
  <si>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</si>
  <si>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</si>
  <si>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</si>
  <si>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</si>
  <si>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</si>
  <si>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</si>
  <si>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</si>
  <si>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</si>
  <si>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</si>
  <si>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</si>
  <si>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</si>
  <si>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</si>
  <si>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</si>
  <si>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</si>
  <si>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</si>
  <si>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</si>
  <si>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</si>
  <si>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</si>
  <si>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</si>
  <si>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</si>
  <si>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</si>
  <si>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</si>
  <si>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</si>
  <si>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</si>
  <si>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</si>
  <si>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</si>
  <si>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</si>
  <si>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</si>
  <si>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</si>
  <si>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</si>
  <si>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</si>
  <si>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</si>
  <si>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</si>
  <si>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</si>
  <si>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</si>
  <si>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</si>
  <si>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</si>
  <si>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</si>
  <si>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</si>
  <si>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</si>
  <si>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</si>
  <si>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</si>
  <si>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</si>
  <si>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</si>
  <si>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</si>
  <si>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</si>
  <si>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</si>
  <si>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</si>
  <si>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</si>
  <si>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</si>
  <si>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</si>
  <si>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</si>
  <si>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</si>
  <si>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</si>
  <si>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</si>
  <si>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</si>
  <si>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</si>
  <si>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</si>
  <si>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</si>
  <si>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</si>
  <si>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</si>
  <si>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</si>
  <si>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</si>
  <si>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</si>
  <si>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</si>
  <si>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</si>
  <si>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</si>
  <si>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</si>
  <si>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</si>
  <si>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</si>
  <si>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</si>
  <si>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</si>
  <si>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</si>
  <si>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</si>
  <si>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</si>
  <si>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</si>
  <si>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</si>
  <si>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</si>
  <si>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</si>
  <si>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</si>
  <si>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</si>
  <si>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</si>
  <si>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</si>
  <si>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</si>
  <si>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</si>
  <si>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</si>
  <si>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</si>
  <si>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</si>
  <si>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</si>
  <si>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</si>
  <si>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</si>
  <si>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</si>
  <si>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</si>
  <si>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</si>
  <si>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</si>
  <si>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</si>
  <si>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</si>
  <si>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</si>
  <si>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</si>
  <si>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</si>
  <si>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</si>
  <si>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</si>
  <si>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</si>
  <si>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</si>
  <si>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</si>
  <si>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</si>
  <si>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</si>
  <si>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</si>
  <si>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</si>
  <si>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</si>
  <si>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</si>
  <si>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</si>
  <si>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</si>
  <si>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</si>
  <si>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</si>
  <si>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</si>
  <si>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</si>
  <si>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</si>
  <si>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</si>
  <si>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</si>
  <si>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</si>
  <si>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</si>
  <si>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</si>
  <si>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</si>
  <si>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</si>
  <si>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</si>
  <si>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</si>
  <si>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</si>
  <si>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</si>
  <si>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</si>
  <si>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</si>
  <si>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</si>
  <si>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</si>
  <si>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</si>
  <si>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</si>
  <si>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</si>
  <si>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</si>
  <si>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</si>
  <si>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</si>
  <si>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</si>
  <si>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</si>
  <si>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</si>
  <si>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</si>
  <si>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</si>
  <si>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</si>
  <si>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</si>
  <si>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</si>
  <si>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</si>
  <si>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</si>
  <si>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</si>
  <si>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</si>
  <si>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</si>
  <si>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</si>
  <si>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</si>
  <si>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</si>
  <si>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</si>
  <si>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</si>
  <si>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</si>
  <si>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</si>
  <si>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</si>
  <si>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</si>
  <si>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</si>
  <si>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</si>
  <si>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</si>
  <si>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</si>
  <si>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</si>
  <si>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</si>
  <si>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</si>
  <si>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</si>
  <si>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</si>
  <si>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</si>
  <si>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</si>
  <si>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</si>
  <si>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</si>
  <si>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</si>
  <si>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</si>
  <si>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</si>
  <si>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</si>
  <si>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</si>
  <si>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</si>
  <si>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</si>
  <si>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</si>
  <si>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</si>
  <si>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</si>
  <si>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</si>
  <si>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</si>
  <si>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</si>
  <si>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</si>
  <si>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</si>
  <si>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</si>
  <si>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</si>
  <si>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</si>
  <si>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</si>
  <si>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</si>
  <si>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</si>
  <si>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</si>
  <si>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</si>
  <si>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</si>
  <si>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</si>
  <si>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</si>
  <si>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</si>
  <si>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</si>
  <si>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</si>
  <si>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</si>
  <si>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</si>
  <si>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</si>
  <si>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</si>
  <si>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</si>
  <si>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</si>
  <si>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</si>
  <si>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</si>
  <si>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</si>
  <si>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</si>
  <si>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</si>
  <si>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</si>
  <si>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</si>
  <si>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</si>
  <si>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</si>
  <si>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</si>
  <si>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</si>
  <si>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</si>
  <si>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</si>
  <si>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</si>
  <si>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</si>
  <si>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</si>
  <si>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</si>
  <si>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</si>
  <si>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</si>
  <si>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</si>
  <si>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</si>
  <si>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</si>
  <si>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</si>
  <si>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</si>
  <si>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</si>
  <si>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</si>
  <si>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</si>
  <si>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</si>
  <si>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</si>
  <si>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</si>
  <si>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</si>
  <si>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</si>
  <si>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</si>
  <si>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</si>
  <si>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</si>
  <si>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</si>
  <si>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</si>
  <si>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</si>
  <si>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</si>
  <si>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</si>
  <si>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</si>
  <si>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</si>
  <si>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</si>
  <si>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</si>
  <si>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</si>
  <si>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</si>
  <si>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</si>
  <si>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</si>
  <si>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</si>
  <si>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</si>
  <si>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</si>
  <si>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</si>
  <si>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</si>
  <si>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</si>
  <si>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</si>
  <si>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</si>
  <si>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</si>
  <si>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</si>
  <si>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</si>
  <si>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</si>
  <si>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</si>
  <si>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</si>
  <si>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</si>
  <si>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</si>
  <si>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</si>
  <si>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</si>
  <si>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</si>
  <si>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</si>
  <si>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</si>
  <si>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</si>
  <si>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</si>
  <si>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</si>
  <si>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</si>
  <si>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</si>
  <si>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</si>
  <si>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</si>
  <si>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</si>
  <si>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</si>
  <si>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</si>
  <si>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</si>
  <si>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</si>
  <si>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</si>
  <si>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</si>
  <si>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</si>
  <si>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</si>
  <si>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</si>
  <si>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</si>
  <si>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</si>
  <si>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</si>
  <si>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</si>
  <si>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</si>
  <si>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</si>
  <si>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</si>
  <si>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</si>
  <si>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</si>
  <si>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</si>
  <si>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</si>
  <si>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</si>
  <si>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</si>
  <si>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</si>
  <si>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</si>
  <si>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</si>
  <si>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</si>
  <si>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</si>
  <si>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</si>
  <si>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</si>
  <si>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</si>
  <si>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</si>
  <si>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</si>
  <si>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</si>
  <si>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</si>
  <si>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</si>
  <si>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</si>
  <si>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</si>
  <si>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</si>
  <si>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</si>
  <si>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</si>
  <si>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</si>
  <si>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</si>
  <si>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</si>
  <si>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</si>
  <si>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</si>
  <si>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</si>
  <si>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</si>
  <si>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</si>
  <si>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</si>
  <si>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</si>
  <si>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</si>
  <si>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</si>
  <si>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</si>
  <si>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</si>
  <si>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</si>
  <si>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</si>
  <si>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</si>
  <si>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</si>
  <si>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</si>
  <si>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</si>
  <si>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</si>
  <si>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</si>
  <si>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</si>
  <si>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</si>
  <si>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</si>
  <si>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</si>
  <si>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</si>
  <si>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</si>
  <si>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</si>
  <si>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</si>
  <si>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</si>
  <si>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</si>
  <si>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</si>
  <si>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</si>
  <si>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</si>
  <si>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</si>
  <si>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</si>
  <si>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</si>
  <si>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</si>
  <si>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</si>
  <si>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</si>
  <si>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</si>
  <si>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</si>
  <si>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</si>
  <si>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</si>
  <si>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</si>
  <si>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</si>
  <si>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</si>
  <si>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</si>
  <si>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</si>
  <si>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</si>
  <si>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</si>
  <si>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</si>
  <si>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</si>
  <si>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</si>
  <si>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</si>
  <si>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</si>
  <si>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</si>
  <si>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</si>
  <si>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</si>
  <si>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</si>
  <si>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</si>
  <si>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</si>
  <si>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</si>
  <si>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</si>
  <si>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</si>
  <si>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</si>
  <si>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</si>
  <si>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</si>
  <si>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</si>
  <si>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</si>
  <si>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</si>
  <si>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</si>
  <si>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</si>
  <si>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</si>
  <si>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</si>
  <si>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</si>
  <si>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</si>
  <si>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</si>
  <si>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</si>
  <si>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</si>
  <si>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</si>
  <si>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</si>
  <si>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</si>
  <si>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</si>
  <si>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</si>
  <si>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</si>
  <si>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</si>
  <si>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</si>
  <si>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</si>
  <si>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</si>
  <si>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</si>
  <si>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</si>
  <si>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</si>
  <si>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</si>
  <si>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</si>
  <si>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</si>
  <si>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</si>
  <si>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</si>
  <si>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</si>
  <si>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</si>
  <si>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</si>
  <si>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</si>
  <si>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</si>
  <si>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</si>
  <si>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</si>
  <si>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</si>
  <si>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</si>
  <si>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</si>
  <si>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</si>
  <si>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</si>
  <si>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</si>
  <si>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</si>
  <si>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</si>
  <si>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</si>
  <si>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</si>
  <si>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</si>
  <si>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</si>
  <si>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</si>
  <si>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</si>
  <si>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</si>
  <si>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</si>
  <si>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</si>
  <si>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</si>
  <si>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</si>
  <si>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</si>
  <si>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</si>
  <si>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</si>
  <si>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</si>
  <si>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</si>
  <si>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</si>
  <si>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</si>
  <si>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</si>
  <si>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</si>
  <si>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</si>
  <si>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</si>
  <si>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</si>
  <si>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</si>
  <si>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</si>
  <si>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</si>
  <si>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</si>
  <si>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</si>
  <si>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</si>
  <si>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</si>
  <si>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</si>
  <si>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</si>
  <si>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</si>
  <si>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</si>
  <si>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</si>
  <si>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</si>
  <si>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</si>
  <si>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</si>
  <si>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</si>
  <si>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</si>
  <si>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</si>
  <si>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</si>
  <si>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</si>
  <si>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</si>
  <si>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</si>
  <si>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</si>
  <si>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</si>
  <si>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</si>
  <si>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</si>
  <si>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</si>
  <si>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</si>
  <si>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</si>
  <si>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</si>
  <si>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</si>
  <si>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</si>
  <si>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</si>
  <si>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</si>
  <si>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</si>
  <si>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</si>
  <si>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</si>
  <si>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</si>
  <si>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</si>
  <si>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</si>
  <si>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</si>
  <si>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</si>
  <si>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</si>
  <si>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</si>
  <si>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</si>
  <si>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</si>
  <si>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</si>
  <si>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</si>
  <si>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</si>
  <si>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</si>
  <si>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</si>
  <si>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</si>
  <si>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</si>
  <si>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</si>
  <si>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</si>
  <si>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</si>
  <si>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</si>
  <si>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</si>
  <si>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</si>
  <si>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</si>
  <si>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</si>
  <si>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</si>
  <si>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</si>
  <si>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</si>
  <si>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</si>
  <si>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</si>
  <si>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</si>
  <si>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</si>
  <si>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</si>
  <si>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</si>
  <si>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</si>
  <si>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</si>
  <si>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</si>
  <si>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</si>
  <si>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</si>
  <si>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</si>
  <si>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</si>
  <si>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</si>
  <si>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</si>
  <si>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</si>
  <si>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</si>
  <si>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</si>
  <si>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</si>
  <si>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</si>
  <si>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</si>
  <si>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</si>
  <si>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</si>
  <si>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</si>
  <si>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</si>
  <si>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</si>
  <si>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</si>
  <si>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</si>
  <si>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</si>
  <si>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</si>
  <si>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</si>
  <si>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</si>
  <si>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</si>
  <si>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</si>
  <si>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</si>
  <si>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</si>
  <si>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</si>
  <si>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</si>
  <si>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</si>
  <si>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</si>
  <si>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</si>
  <si>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</si>
  <si>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</si>
  <si>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</si>
  <si>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</si>
  <si>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</si>
  <si>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</si>
  <si>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</si>
  <si>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</si>
  <si>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</si>
  <si>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</si>
  <si>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</si>
  <si>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</si>
  <si>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</si>
  <si>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</si>
  <si>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</si>
  <si>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</si>
  <si>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</si>
  <si>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</si>
  <si>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</si>
  <si>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</si>
  <si>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</si>
  <si>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</si>
  <si>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</si>
  <si>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</si>
  <si>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</si>
  <si>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</si>
  <si>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</si>
  <si>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</si>
  <si>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</si>
  <si>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</si>
  <si>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</si>
  <si>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</si>
  <si>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</si>
  <si>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</si>
  <si>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</si>
  <si>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</si>
  <si>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</si>
  <si>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</si>
  <si>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</si>
  <si>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</si>
  <si>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</si>
  <si>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</si>
  <si>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</si>
  <si>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</si>
  <si>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</si>
  <si>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</si>
  <si>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</si>
  <si>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</si>
  <si>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</si>
  <si>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</si>
  <si>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</si>
  <si>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</si>
  <si>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</si>
  <si>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</si>
  <si>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</si>
  <si>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</si>
  <si>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</si>
  <si>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</si>
  <si>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</si>
  <si>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</si>
  <si>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</si>
  <si>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</si>
  <si>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</si>
  <si>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</si>
  <si>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</si>
  <si>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</si>
  <si>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</si>
  <si>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</si>
  <si>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</si>
  <si>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</si>
  <si>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</si>
  <si>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</si>
  <si>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</si>
  <si>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</si>
  <si>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</si>
  <si>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</si>
  <si>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</si>
  <si>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</si>
  <si>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</si>
  <si>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</si>
  <si>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</si>
  <si>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</si>
  <si>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</si>
  <si>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</si>
  <si>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</si>
  <si>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</si>
  <si>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</si>
  <si>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</si>
  <si>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</si>
  <si>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</si>
  <si>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</si>
  <si>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</si>
  <si>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</si>
  <si>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</si>
  <si>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</si>
  <si>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</si>
  <si>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</si>
  <si>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</si>
  <si>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</si>
  <si>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</si>
  <si>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</si>
  <si>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</si>
  <si>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</si>
  <si>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</si>
  <si>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</si>
  <si>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</si>
  <si>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</si>
  <si>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</si>
  <si>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</si>
  <si>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</si>
  <si>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</si>
  <si>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</si>
  <si>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</si>
  <si>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</si>
  <si>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</si>
  <si>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</si>
  <si>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</si>
  <si>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</si>
  <si>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</si>
  <si>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</si>
  <si>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</si>
  <si>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</si>
  <si>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</si>
  <si>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</si>
  <si>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</si>
  <si>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</si>
  <si>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</si>
  <si>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</si>
  <si>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</si>
  <si>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</si>
  <si>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</si>
  <si>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</si>
  <si>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</si>
  <si>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</si>
  <si>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</si>
  <si>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</si>
  <si>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</si>
  <si>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</si>
  <si>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</si>
  <si>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</si>
  <si>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</si>
  <si>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</si>
  <si>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</si>
  <si>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</si>
  <si>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</si>
  <si>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</si>
  <si>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</si>
  <si>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</si>
  <si>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</si>
  <si>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</si>
  <si>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</si>
  <si>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</si>
  <si>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</si>
  <si>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</si>
  <si>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</si>
  <si>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</si>
  <si>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</si>
  <si>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</si>
  <si>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</si>
  <si>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</si>
  <si>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</si>
  <si>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</si>
  <si>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</si>
  <si>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</si>
  <si>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</si>
  <si>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</si>
  <si>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</si>
  <si>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</si>
  <si>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</si>
  <si>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</si>
  <si>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</si>
  <si>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</si>
  <si>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</si>
  <si>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</si>
  <si>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</si>
  <si>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</si>
  <si>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</si>
  <si>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</si>
  <si>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</si>
  <si>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</si>
  <si>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</si>
  <si>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</si>
  <si>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</si>
  <si>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</si>
  <si>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</si>
  <si>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</si>
  <si>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</si>
  <si>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</si>
  <si>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</si>
  <si>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</si>
  <si>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</si>
  <si>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</si>
  <si>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</si>
  <si>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</si>
  <si>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</si>
  <si>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</si>
  <si>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</si>
  <si>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</si>
  <si>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</si>
  <si>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</si>
  <si>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</si>
  <si>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</si>
  <si>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</si>
  <si>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</si>
  <si>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</si>
  <si>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</si>
  <si>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</si>
  <si>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</si>
  <si>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</si>
  <si>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</si>
  <si>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</si>
  <si>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</si>
  <si>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</si>
  <si>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</si>
  <si>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</si>
  <si>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</si>
  <si>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</si>
  <si>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</si>
  <si>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</si>
  <si>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</si>
  <si>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</si>
  <si>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</si>
  <si>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</si>
  <si>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</si>
  <si>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</si>
  <si>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</si>
  <si>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</si>
  <si>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</si>
  <si>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</si>
  <si>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</si>
  <si>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</si>
  <si>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</si>
  <si>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</si>
  <si>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</si>
  <si>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</si>
  <si>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</si>
  <si>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</si>
  <si>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</si>
  <si>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</si>
  <si>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</si>
  <si>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</si>
  <si>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</si>
  <si>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</si>
  <si>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</si>
  <si>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</si>
  <si>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</si>
  <si>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</si>
  <si>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</si>
  <si>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</si>
  <si>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</si>
  <si>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</si>
  <si>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</si>
  <si>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</si>
  <si>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</si>
  <si>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</si>
  <si>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</si>
  <si>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</si>
  <si>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</si>
  <si>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</si>
  <si>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</si>
  <si>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</si>
  <si>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</si>
  <si>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</si>
  <si>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</si>
  <si>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</si>
  <si>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</si>
  <si>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</si>
  <si>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</si>
  <si>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</si>
  <si>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</si>
  <si>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</si>
  <si>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</si>
  <si>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</si>
  <si>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</si>
  <si>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</si>
  <si>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</si>
  <si>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</si>
  <si>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</si>
  <si>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</si>
  <si>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</si>
  <si>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</si>
  <si>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</si>
  <si>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</si>
  <si>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</si>
  <si>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</si>
  <si>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</si>
  <si>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</si>
  <si>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</si>
  <si>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</si>
  <si>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</si>
  <si>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</si>
  <si>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</si>
  <si>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</si>
  <si>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</si>
  <si>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</si>
  <si>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</si>
  <si>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</si>
  <si>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</si>
  <si>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</si>
  <si>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</si>
  <si>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</si>
  <si>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</si>
  <si>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</si>
  <si>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</si>
  <si>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</si>
  <si>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</si>
  <si>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</si>
  <si>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</si>
  <si>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</si>
  <si>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</si>
  <si>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</si>
  <si>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</si>
  <si>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</si>
  <si>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</si>
  <si>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</si>
  <si>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</si>
  <si>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</si>
  <si>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</si>
  <si>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</si>
  <si>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</si>
  <si>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</si>
  <si>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</si>
  <si>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</si>
  <si>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</si>
  <si>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</si>
  <si>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</si>
  <si>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</si>
  <si>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</si>
  <si>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</si>
  <si>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</si>
  <si>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</si>
  <si>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</si>
  <si>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</si>
  <si>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</si>
  <si>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</si>
  <si>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</si>
  <si>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</si>
  <si>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</si>
  <si>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</si>
  <si>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</si>
  <si>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</si>
  <si>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</si>
  <si>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</si>
  <si>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</si>
  <si>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</si>
  <si>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</si>
  <si>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</si>
  <si>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</si>
  <si>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</si>
  <si>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</si>
  <si>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</si>
  <si>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</si>
  <si>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</si>
  <si>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</si>
  <si>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</si>
  <si>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</si>
  <si>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</si>
  <si>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</si>
  <si>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</si>
  <si>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</si>
  <si>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</si>
  <si>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</si>
  <si>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</si>
  <si>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</si>
  <si>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</si>
  <si>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</si>
  <si>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</si>
  <si>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</si>
  <si>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</si>
  <si>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</si>
  <si>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</si>
  <si>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</si>
  <si>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</si>
  <si>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</si>
  <si>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</si>
  <si>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</si>
  <si>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</si>
  <si>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</si>
  <si>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</si>
  <si>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</si>
  <si>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</si>
  <si>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</si>
  <si>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</si>
  <si>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</si>
  <si>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</si>
  <si>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</si>
  <si>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</si>
  <si>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</si>
  <si>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</si>
  <si>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</si>
  <si>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</si>
  <si>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</si>
  <si>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</si>
  <si>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</si>
  <si>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</si>
  <si>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</si>
  <si>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</si>
  <si>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</si>
  <si>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</si>
  <si>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</si>
  <si>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</si>
  <si>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</si>
  <si>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</si>
  <si>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</si>
  <si>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</si>
  <si>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</si>
  <si>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</si>
  <si>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</si>
  <si>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</si>
  <si>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</si>
  <si>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</si>
  <si>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</si>
  <si>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</si>
  <si>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</si>
  <si>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</si>
  <si>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</si>
  <si>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</si>
  <si>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</si>
  <si>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</si>
  <si>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</si>
  <si>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</si>
  <si>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</si>
  <si>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</si>
  <si>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</si>
  <si>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</si>
  <si>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</si>
  <si>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</si>
  <si>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</si>
  <si>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</si>
  <si>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</si>
  <si>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</si>
  <si>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</si>
  <si>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</si>
  <si>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</si>
  <si>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</si>
  <si>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</si>
  <si>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</si>
  <si>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</si>
  <si>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</si>
  <si>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</si>
  <si>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</si>
  <si>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</si>
  <si>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</si>
  <si>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</si>
  <si>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</si>
  <si>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</si>
  <si>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</si>
  <si>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</si>
  <si>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</si>
  <si>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</si>
  <si>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</si>
  <si>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</si>
  <si>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</si>
  <si>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</si>
  <si>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</si>
  <si>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</si>
  <si>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</si>
  <si>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</si>
  <si>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</si>
  <si>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</si>
  <si>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</si>
  <si>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</si>
  <si>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</si>
  <si>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</si>
  <si>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</si>
  <si>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</si>
  <si>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</si>
  <si>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</si>
  <si>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</si>
  <si>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</si>
  <si>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</si>
  <si>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</si>
  <si>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</si>
  <si>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</si>
  <si>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</si>
  <si>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</si>
  <si>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</si>
  <si>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</si>
  <si>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</si>
  <si>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</si>
  <si>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</si>
  <si>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</si>
  <si>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</si>
  <si>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</si>
  <si>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</si>
  <si>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</si>
  <si>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</si>
  <si>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</si>
  <si>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</si>
  <si>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</si>
  <si>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</si>
  <si>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</si>
  <si>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</si>
  <si>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</si>
  <si>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</si>
  <si>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</si>
  <si>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</si>
  <si>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</si>
  <si>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</si>
  <si>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</si>
  <si>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</si>
  <si>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</si>
  <si>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</si>
  <si>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</si>
  <si>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</si>
  <si>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</si>
  <si>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</si>
  <si>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</si>
  <si>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</si>
  <si>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</si>
  <si>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</si>
  <si>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</si>
  <si>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</si>
  <si>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</si>
  <si>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</si>
  <si>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</si>
  <si>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</si>
  <si>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</si>
  <si>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</si>
  <si>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</si>
  <si>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</si>
  <si>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</si>
  <si>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</si>
  <si>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</si>
  <si>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</si>
  <si>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</si>
  <si>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</si>
  <si>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</si>
  <si>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</si>
  <si>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</si>
  <si>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</si>
  <si>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</si>
  <si>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</si>
  <si>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</si>
  <si>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</si>
  <si>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</si>
  <si>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</si>
  <si>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</si>
  <si>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</si>
  <si>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</si>
  <si>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</si>
  <si>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</si>
  <si>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</si>
  <si>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</si>
  <si>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</si>
  <si>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</si>
  <si>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</si>
  <si>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</si>
  <si>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</si>
  <si>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</si>
  <si>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</si>
  <si>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</si>
  <si>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</si>
  <si>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</si>
  <si>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</si>
  <si>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</si>
  <si>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</si>
  <si>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</si>
  <si>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</si>
  <si>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</si>
  <si>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</si>
  <si>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</si>
  <si>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</si>
  <si>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</si>
  <si>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</si>
  <si>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</si>
  <si>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</si>
  <si>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</si>
  <si>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</si>
  <si>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</si>
  <si>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</si>
  <si>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</si>
  <si>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</si>
  <si>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</si>
  <si>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</si>
  <si>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</si>
  <si>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</si>
  <si>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</si>
  <si>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</si>
  <si>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</si>
  <si>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</si>
  <si>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</si>
  <si>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</si>
  <si>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</si>
  <si>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</si>
  <si>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</si>
  <si>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</si>
  <si>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</si>
  <si>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</si>
  <si>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</si>
  <si>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</si>
  <si>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</si>
  <si>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</si>
  <si>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</si>
  <si>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</si>
  <si>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</si>
  <si>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</si>
  <si>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</si>
  <si>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</si>
  <si>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</si>
  <si>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</si>
  <si>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</si>
  <si>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</si>
  <si>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</si>
  <si>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</si>
  <si>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</si>
  <si>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</si>
  <si>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</si>
  <si>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</si>
  <si>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</si>
  <si>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</si>
  <si>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</si>
  <si>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</si>
  <si>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</si>
  <si>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</si>
  <si>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</si>
  <si>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</si>
  <si>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</si>
  <si>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</si>
  <si>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</si>
  <si>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</si>
  <si>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</si>
  <si>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</si>
  <si>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</si>
  <si>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</si>
  <si>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</si>
  <si>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</si>
  <si>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</si>
  <si>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</si>
  <si>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</si>
  <si>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</si>
  <si>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</si>
  <si>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</si>
  <si>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</si>
  <si>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</si>
  <si>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</si>
  <si>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</si>
  <si>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</si>
  <si>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</si>
  <si>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</si>
  <si>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</si>
  <si>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</si>
  <si>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</si>
  <si>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</si>
  <si>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</si>
  <si>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</si>
  <si>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</si>
  <si>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</si>
  <si>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</si>
  <si>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</si>
  <si>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</si>
  <si>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</si>
  <si>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</si>
  <si>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</si>
  <si>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</si>
  <si>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</si>
  <si>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</si>
  <si>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</si>
  <si>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</si>
  <si>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</si>
  <si>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</si>
  <si>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</si>
  <si>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</si>
  <si>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</si>
  <si>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</si>
  <si>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</si>
  <si>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</si>
  <si>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</si>
  <si>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</si>
  <si>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</si>
  <si>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</si>
  <si>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</si>
  <si>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</si>
  <si>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</si>
  <si>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</si>
  <si>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</si>
  <si>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</si>
  <si>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</si>
  <si>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</si>
  <si>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</si>
  <si>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</si>
  <si>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</si>
  <si>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</si>
  <si>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</si>
  <si>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</si>
  <si>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</si>
  <si>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</si>
  <si>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</si>
  <si>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</si>
  <si>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</si>
  <si>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</si>
  <si>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</si>
  <si>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</si>
  <si>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</si>
  <si>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</si>
  <si>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</si>
  <si>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</si>
  <si>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</si>
  <si>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</si>
  <si>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</si>
  <si>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</si>
  <si>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</si>
  <si>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</si>
  <si>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</si>
  <si>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</si>
  <si>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</si>
  <si>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</si>
  <si>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</si>
  <si>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</si>
  <si>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</si>
  <si>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</si>
  <si>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</si>
  <si>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</si>
  <si>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</si>
  <si>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</si>
  <si>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</si>
  <si>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</si>
  <si>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</si>
  <si>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</si>
  <si>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</si>
  <si>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</si>
  <si>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</si>
  <si>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</si>
  <si>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</si>
  <si>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</si>
  <si>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</si>
  <si>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</si>
  <si>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</si>
  <si>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</si>
  <si>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</si>
  <si>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</si>
  <si>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</si>
  <si>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</si>
  <si>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</si>
  <si>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</si>
  <si>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</si>
  <si>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</si>
  <si>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</si>
  <si>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</si>
  <si>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</si>
  <si>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</si>
  <si>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</si>
  <si>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</si>
  <si>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</si>
  <si>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</si>
  <si>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</si>
  <si>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</si>
  <si>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</si>
  <si>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</si>
  <si>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</si>
  <si>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</si>
  <si>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</si>
  <si>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</si>
  <si>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</si>
  <si>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</si>
  <si>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</si>
  <si>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</si>
  <si>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</si>
  <si>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</si>
  <si>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</si>
  <si>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</si>
  <si>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</si>
  <si>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</si>
  <si>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</si>
  <si>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</si>
  <si>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</si>
  <si>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</si>
  <si>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</si>
  <si>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</si>
  <si>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</si>
  <si>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</si>
  <si>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</si>
  <si>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</si>
  <si>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</si>
  <si>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</si>
  <si>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</si>
  <si>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</si>
  <si>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</si>
  <si>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</si>
  <si>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</si>
  <si>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</si>
  <si>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</si>
  <si>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</si>
  <si>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</si>
  <si>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</si>
  <si>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</si>
  <si>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</si>
  <si>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</si>
  <si>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</si>
  <si>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</si>
  <si>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</si>
  <si>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</si>
  <si>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</si>
  <si>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</si>
  <si>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</si>
  <si>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</si>
  <si>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</si>
  <si>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</si>
  <si>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</si>
  <si>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</si>
  <si>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</si>
  <si>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</si>
  <si>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</si>
  <si>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</si>
  <si>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</si>
  <si>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</si>
  <si>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</si>
  <si>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</si>
  <si>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</si>
  <si>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</si>
  <si>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</si>
  <si>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</si>
  <si>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</si>
  <si>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</si>
  <si>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</si>
  <si>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</si>
  <si>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</si>
  <si>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</si>
  <si>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</si>
  <si>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</si>
  <si>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</si>
  <si>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</si>
  <si>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</si>
  <si>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</si>
  <si>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</si>
  <si>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</si>
  <si>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</si>
  <si>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</si>
  <si>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</si>
  <si>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</si>
  <si>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</si>
  <si>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</si>
  <si>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</si>
  <si>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</si>
  <si>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</si>
  <si>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</si>
  <si>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</si>
  <si>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</si>
  <si>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</si>
  <si>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</si>
  <si>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</si>
  <si>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</si>
  <si>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</si>
  <si>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</si>
  <si>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</si>
  <si>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</si>
  <si>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</si>
  <si>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</si>
  <si>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</si>
  <si>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</si>
  <si>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</si>
  <si>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</si>
  <si>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</si>
  <si>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</si>
  <si>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</si>
  <si>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</si>
  <si>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</si>
  <si>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</si>
  <si>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</si>
  <si>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</si>
  <si>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</si>
  <si>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</si>
  <si>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</si>
  <si>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</si>
  <si>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</si>
  <si>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</si>
  <si>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</si>
  <si>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</si>
  <si>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</si>
  <si>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</si>
  <si>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</si>
  <si>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</si>
  <si>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</si>
  <si>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</si>
  <si>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</si>
  <si>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</si>
  <si>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</si>
  <si>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</si>
  <si>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</si>
  <si>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</si>
  <si>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</si>
  <si>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</si>
  <si>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</si>
  <si>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</si>
  <si>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</si>
  <si>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</si>
  <si>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</si>
  <si>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</si>
  <si>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</si>
  <si>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</si>
  <si>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</si>
  <si>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</si>
  <si>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</si>
  <si>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</si>
  <si>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</si>
  <si>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</si>
  <si>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</si>
  <si>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</si>
  <si>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</si>
  <si>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</si>
  <si>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</si>
  <si>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</si>
  <si>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</si>
  <si>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</si>
  <si>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</si>
  <si>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</si>
  <si>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</si>
  <si>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</si>
  <si>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</si>
  <si>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</si>
  <si>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</si>
  <si>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</si>
  <si>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</si>
  <si>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</si>
  <si>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</si>
  <si>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</si>
  <si>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</si>
  <si>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</si>
  <si>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</si>
  <si>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</si>
  <si>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</si>
  <si>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</si>
  <si>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</si>
  <si>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</si>
  <si>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</si>
  <si>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</si>
  <si>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</si>
  <si>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</si>
  <si>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</si>
  <si>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</si>
  <si>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</si>
  <si>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</si>
  <si>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</si>
  <si>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</si>
  <si>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</si>
  <si>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</si>
  <si>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</si>
  <si>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</si>
  <si>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</si>
  <si>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</si>
  <si>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</si>
  <si>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</si>
  <si>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</si>
  <si>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</si>
  <si>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</si>
  <si>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</si>
  <si>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</si>
  <si>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</si>
  <si>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</si>
  <si>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</si>
  <si>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</si>
  <si>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</si>
  <si>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</si>
  <si>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</si>
  <si>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</si>
  <si>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</si>
  <si>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</si>
  <si>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</si>
  <si>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</si>
  <si>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</si>
  <si>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</si>
  <si>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</si>
  <si>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</si>
  <si>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</si>
  <si>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</si>
  <si>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</si>
  <si>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</si>
  <si>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</si>
  <si>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</si>
  <si>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</si>
  <si>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</si>
  <si>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</si>
  <si>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</si>
  <si>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</si>
  <si>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</si>
  <si>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</si>
  <si>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</si>
  <si>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</si>
  <si>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</si>
  <si>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</si>
  <si>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</si>
  <si>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</si>
  <si>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</si>
  <si>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</si>
  <si>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</si>
  <si>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</si>
  <si>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</si>
  <si>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</si>
  <si>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</si>
  <si>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</si>
  <si>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</si>
  <si>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</si>
  <si>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</si>
  <si>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</si>
  <si>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</si>
  <si>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</si>
  <si>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</si>
  <si>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</si>
  <si>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</si>
  <si>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</si>
  <si>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</si>
  <si>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</si>
  <si>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</si>
  <si>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</si>
  <si>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</si>
  <si>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</si>
  <si>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</si>
  <si>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</si>
  <si>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</si>
  <si>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</si>
  <si>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</si>
  <si>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</si>
  <si>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</si>
  <si>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</si>
  <si>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</si>
  <si>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</si>
  <si>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</si>
  <si>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</si>
  <si>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</si>
  <si>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</si>
  <si>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</si>
  <si>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</si>
  <si>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</si>
  <si>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</si>
  <si>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</si>
  <si>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</si>
  <si>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</si>
  <si>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</si>
  <si>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</si>
  <si>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</si>
  <si>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</si>
  <si>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</si>
  <si>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</si>
  <si>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</si>
  <si>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</si>
  <si>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</si>
  <si>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</si>
  <si>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</si>
  <si>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</si>
  <si>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</si>
  <si>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</si>
  <si>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</si>
  <si>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</si>
  <si>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</si>
  <si>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</si>
  <si>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</si>
  <si>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</si>
  <si>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</si>
  <si>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</si>
  <si>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</si>
  <si>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</si>
  <si>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</si>
  <si>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</si>
  <si>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</si>
  <si>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</si>
  <si>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</si>
  <si>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</si>
  <si>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</si>
  <si>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</si>
  <si>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</si>
  <si>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</si>
  <si>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</si>
  <si>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</si>
  <si>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</si>
  <si>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</si>
  <si>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</si>
  <si>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</si>
  <si>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</si>
  <si>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</si>
  <si>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</si>
  <si>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</si>
  <si>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</si>
  <si>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</si>
  <si>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</si>
  <si>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</si>
  <si>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</si>
  <si>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</si>
  <si>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</si>
  <si>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</si>
  <si>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</si>
  <si>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</si>
  <si>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</si>
  <si>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</si>
  <si>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</si>
  <si>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</si>
  <si>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</si>
  <si>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</si>
  <si>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</si>
  <si>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</si>
  <si>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</si>
  <si>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</si>
  <si>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</si>
  <si>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</si>
  <si>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</si>
  <si>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</si>
  <si>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</si>
  <si>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</si>
  <si>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</si>
  <si>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</si>
  <si>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</si>
  <si>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</si>
  <si>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</si>
  <si>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</si>
  <si>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</si>
  <si>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</si>
  <si>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</si>
  <si>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</si>
  <si>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</si>
  <si>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</si>
  <si>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</si>
  <si>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</si>
  <si>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</si>
  <si>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</si>
  <si>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</si>
  <si>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</si>
  <si>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</si>
  <si>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</si>
  <si>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</si>
  <si>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</si>
  <si>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</si>
  <si>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</si>
  <si>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</si>
  <si>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</si>
  <si>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</si>
  <si>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</si>
  <si>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</si>
  <si>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</si>
  <si>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</si>
  <si>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</si>
  <si>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</si>
  <si>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</si>
  <si>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</si>
  <si>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</si>
  <si>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</si>
  <si>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</si>
  <si>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</si>
  <si>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</si>
  <si>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</si>
  <si>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</si>
  <si>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</si>
  <si>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</si>
  <si>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</si>
  <si>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</si>
  <si>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</si>
  <si>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</si>
  <si>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</si>
  <si>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</si>
  <si>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</si>
  <si>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</si>
  <si>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</si>
  <si>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</si>
  <si>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</si>
  <si>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</si>
  <si>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</si>
  <si>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</si>
  <si>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</si>
  <si>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</si>
  <si>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</si>
  <si>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</si>
  <si>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</si>
  <si>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</si>
  <si>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</si>
  <si>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</si>
  <si>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</si>
  <si>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</si>
  <si>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</si>
  <si>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</si>
  <si>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</si>
  <si>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</si>
  <si>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</si>
  <si>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</si>
  <si>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</si>
  <si>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</si>
  <si>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</si>
  <si>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</si>
  <si>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</si>
  <si>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</si>
  <si>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</si>
  <si>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</si>
  <si>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</si>
  <si>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</si>
  <si>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</si>
  <si>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</si>
  <si>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</si>
  <si>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</si>
  <si>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</si>
  <si>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</si>
  <si>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</si>
  <si>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</si>
  <si>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</si>
  <si>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</si>
  <si>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</si>
  <si>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</si>
  <si>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</si>
  <si>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</si>
  <si>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</si>
  <si>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</si>
  <si>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</si>
  <si>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</si>
  <si>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</si>
  <si>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</si>
  <si>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</si>
  <si>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</si>
  <si>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</si>
  <si>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</si>
  <si>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</si>
  <si>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</si>
  <si>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</si>
  <si>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</si>
  <si>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</si>
  <si>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</si>
  <si>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</si>
  <si>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</si>
  <si>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</si>
  <si>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</si>
  <si>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</si>
  <si>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</si>
  <si>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</si>
  <si>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</si>
  <si>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</si>
  <si>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</si>
  <si>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</si>
  <si>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</si>
  <si>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</si>
  <si>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</si>
  <si>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</si>
  <si>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</si>
  <si>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</si>
  <si>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</si>
  <si>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</si>
  <si>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</si>
  <si>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</si>
  <si>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</si>
  <si>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</si>
  <si>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</si>
  <si>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</si>
  <si>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</si>
  <si>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</si>
  <si>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</si>
  <si>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</si>
  <si>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</si>
  <si>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</si>
  <si>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</si>
  <si>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</si>
  <si>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</si>
  <si>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</si>
  <si>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</si>
  <si>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</si>
  <si>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</si>
  <si>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</si>
  <si>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</si>
  <si>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</si>
  <si>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</si>
  <si>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</si>
  <si>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</si>
  <si>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</si>
  <si>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</si>
  <si>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</si>
  <si>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</si>
  <si>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</si>
  <si>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</si>
  <si>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</si>
  <si>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</si>
  <si>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</si>
  <si>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</si>
  <si>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</si>
  <si>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</si>
  <si>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</si>
  <si>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</si>
  <si>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</si>
  <si>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</si>
  <si>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</si>
  <si>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</si>
  <si>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</si>
  <si>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</si>
  <si>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</si>
  <si>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</si>
  <si>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</si>
  <si>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</si>
  <si>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</si>
  <si>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</si>
  <si>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</si>
  <si>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</si>
  <si>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</si>
  <si>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</si>
  <si>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</si>
  <si>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</si>
  <si>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</si>
  <si>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</si>
  <si>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</si>
  <si>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</si>
  <si>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</si>
  <si>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</si>
  <si>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</si>
  <si>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</si>
  <si>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</si>
  <si>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</si>
  <si>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</si>
  <si>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</si>
  <si>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</si>
  <si>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</si>
  <si>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</si>
  <si>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</si>
  <si>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</si>
  <si>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</si>
  <si>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</si>
  <si>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</si>
  <si>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</si>
  <si>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</si>
  <si>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</si>
  <si>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</si>
  <si>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</si>
  <si>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</si>
  <si>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</si>
  <si>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</si>
  <si>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</si>
  <si>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</si>
  <si>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</si>
  <si>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</si>
  <si>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</si>
  <si>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</si>
  <si>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</si>
  <si>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</si>
  <si>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</si>
  <si>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</si>
  <si>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</si>
  <si>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</si>
  <si>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</si>
  <si>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</si>
  <si>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</si>
  <si>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</si>
  <si>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</si>
  <si>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</si>
  <si>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</si>
  <si>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</si>
  <si>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</si>
  <si>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</si>
  <si>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</si>
  <si>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</si>
  <si>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</si>
  <si>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</si>
  <si>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</si>
  <si>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</si>
  <si>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</si>
  <si>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</si>
  <si>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</si>
  <si>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</si>
  <si>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</si>
  <si>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</si>
  <si>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</si>
  <si>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</si>
  <si>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</si>
  <si>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</si>
  <si>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</si>
  <si>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</si>
  <si>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</si>
  <si>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</si>
  <si>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</si>
  <si>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</si>
  <si>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</si>
  <si>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</si>
  <si>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</si>
  <si>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</si>
  <si>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</si>
  <si>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</si>
  <si>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</si>
  <si>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</si>
  <si>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</si>
  <si>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</si>
  <si>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</si>
  <si>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</si>
  <si>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</si>
  <si>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</si>
  <si>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</si>
  <si>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</si>
  <si>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</si>
  <si>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</si>
  <si>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</si>
  <si>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</si>
  <si>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</si>
  <si>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</si>
  <si>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</si>
  <si>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</si>
  <si>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</si>
  <si>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</si>
  <si>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</si>
  <si>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</si>
  <si>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</si>
  <si>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</si>
  <si>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</si>
  <si>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</si>
  <si>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</si>
  <si>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</si>
  <si>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</si>
  <si>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</si>
  <si>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</si>
  <si>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</si>
  <si>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</si>
  <si>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</si>
  <si>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</si>
  <si>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</si>
  <si>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</si>
  <si>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</si>
  <si>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</si>
  <si>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</si>
  <si>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</si>
  <si>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</si>
  <si>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</si>
  <si>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</si>
  <si>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</si>
  <si>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</si>
  <si>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</si>
  <si>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</si>
  <si>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</si>
  <si>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</si>
  <si>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</si>
  <si>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</si>
  <si>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</si>
  <si>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</si>
  <si>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</si>
  <si>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</si>
  <si>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</si>
  <si>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</si>
  <si>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</si>
  <si>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</si>
  <si>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</si>
  <si>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</si>
  <si>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</si>
  <si>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</si>
  <si>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</si>
  <si>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</si>
  <si>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</si>
  <si>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</si>
  <si>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</si>
  <si>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</si>
  <si>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</si>
  <si>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</si>
  <si>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</si>
  <si>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</si>
  <si>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</si>
  <si>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</si>
  <si>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</si>
  <si>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</si>
  <si>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</si>
  <si>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</si>
  <si>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</si>
  <si>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</si>
  <si>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</si>
  <si>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</si>
  <si>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</si>
  <si>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</si>
  <si>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</si>
  <si>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</si>
  <si>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</si>
  <si>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</si>
  <si>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</si>
  <si>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</si>
  <si>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</si>
  <si>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</si>
  <si>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</si>
  <si>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</si>
  <si>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</si>
  <si>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</si>
  <si>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</si>
  <si>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</si>
  <si>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</si>
  <si>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</si>
  <si>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</si>
  <si>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</si>
  <si>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</si>
  <si>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</si>
  <si>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</si>
  <si>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</si>
  <si>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</si>
  <si>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</si>
  <si>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</si>
  <si>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</si>
  <si>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</si>
  <si>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</si>
  <si>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</si>
  <si>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</si>
  <si>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</si>
  <si>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</si>
  <si>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</si>
  <si>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</si>
  <si>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</si>
  <si>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</si>
  <si>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</si>
  <si>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</si>
  <si>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</si>
  <si>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</si>
  <si>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</si>
  <si>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</si>
  <si>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</si>
  <si>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</si>
  <si>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</si>
  <si>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</si>
  <si>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</si>
  <si>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</si>
  <si>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</si>
  <si>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</si>
  <si>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</si>
  <si>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</si>
  <si>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</si>
  <si>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</si>
  <si>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</si>
  <si>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</si>
  <si>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</si>
  <si>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</si>
  <si>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</si>
  <si>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</si>
  <si>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</si>
  <si>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</si>
  <si>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</si>
  <si>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</si>
  <si>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</si>
  <si>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</si>
  <si>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</si>
  <si>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</si>
  <si>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</si>
  <si>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</si>
  <si>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</si>
  <si>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</si>
  <si>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</si>
  <si>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</si>
  <si>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</si>
  <si>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</si>
  <si>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</si>
  <si>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</si>
  <si>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</si>
  <si>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</si>
  <si>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</si>
  <si>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</si>
  <si>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</si>
  <si>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</si>
  <si>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</si>
  <si>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</si>
  <si>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</si>
  <si>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</si>
  <si>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</si>
  <si>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</si>
  <si>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</si>
  <si>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</si>
  <si>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</si>
  <si>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</si>
  <si>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</si>
  <si>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</si>
  <si>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</si>
  <si>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</si>
  <si>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</si>
  <si>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</si>
  <si>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</si>
  <si>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</si>
  <si>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</si>
  <si>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</si>
  <si>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</si>
  <si>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</si>
  <si>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</si>
  <si>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</si>
  <si>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</si>
  <si>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</si>
  <si>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</si>
  <si>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</si>
  <si>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</si>
  <si>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</si>
  <si>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</si>
  <si>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</si>
  <si>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</si>
  <si>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</si>
  <si>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</si>
  <si>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</si>
  <si>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</si>
  <si>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</si>
  <si>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</si>
  <si>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</si>
  <si>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</si>
  <si>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</si>
  <si>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</si>
  <si>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</si>
  <si>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</si>
  <si>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</si>
  <si>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</si>
  <si>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</si>
  <si>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</si>
  <si>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</si>
  <si>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</si>
  <si>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</si>
  <si>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</si>
  <si>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</si>
  <si>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</si>
  <si>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</si>
  <si>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</si>
  <si>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</si>
  <si>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</si>
  <si>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</si>
  <si>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</si>
  <si>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</si>
  <si>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</si>
  <si>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</si>
  <si>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</si>
  <si>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</si>
  <si>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</si>
  <si>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</si>
  <si>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</si>
  <si>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</si>
  <si>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</si>
  <si>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</si>
  <si>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</si>
  <si>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</si>
  <si>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</si>
  <si>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</si>
  <si>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</si>
  <si>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</si>
  <si>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</si>
  <si>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</si>
  <si>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</si>
  <si>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</si>
  <si>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</si>
  <si>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</si>
  <si>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</si>
  <si>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</si>
  <si>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</si>
  <si>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</si>
  <si>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</si>
  <si>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</si>
  <si>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</si>
  <si>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</si>
  <si>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</si>
  <si>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</si>
  <si>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</si>
  <si>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</si>
  <si>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</si>
  <si>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</si>
  <si>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</si>
  <si>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</si>
  <si>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</si>
  <si>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</si>
  <si>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</si>
  <si>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</si>
  <si>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</si>
  <si>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</si>
  <si>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</si>
  <si>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</si>
  <si>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</si>
  <si>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</si>
  <si>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</si>
  <si>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</si>
  <si>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</si>
  <si>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</si>
  <si>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</si>
  <si>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</si>
  <si>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</si>
  <si>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</si>
  <si>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</si>
  <si>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</si>
  <si>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</si>
  <si>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</si>
  <si>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</si>
  <si>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</si>
  <si>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</si>
  <si>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</si>
  <si>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</si>
  <si>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</si>
  <si>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</si>
  <si>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</si>
  <si>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</si>
  <si>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</si>
  <si>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</si>
  <si>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</si>
  <si>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</si>
  <si>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</si>
  <si>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</si>
  <si>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</si>
  <si>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</si>
  <si>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</si>
  <si>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</si>
  <si>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</si>
  <si>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</si>
  <si>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</si>
  <si>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</si>
  <si>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</si>
  <si>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</si>
  <si>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</si>
  <si>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</si>
  <si>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</si>
  <si>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</si>
  <si>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</si>
  <si>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</si>
  <si>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</si>
  <si>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</si>
  <si>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</si>
  <si>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</si>
  <si>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</si>
  <si>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</si>
  <si>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</si>
  <si>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</si>
  <si>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</si>
  <si>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</si>
  <si>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</si>
  <si>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</si>
  <si>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</si>
  <si>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</si>
  <si>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</si>
  <si>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</si>
  <si>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</si>
  <si>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</si>
  <si>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</si>
  <si>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</si>
  <si>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</si>
  <si>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</si>
  <si>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</si>
  <si>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</si>
  <si>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</si>
  <si>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</si>
  <si>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</si>
  <si>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</si>
  <si>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</si>
  <si>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</si>
  <si>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</si>
  <si>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</si>
  <si>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</si>
  <si>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</si>
  <si>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</si>
  <si>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</si>
  <si>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</si>
  <si>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</si>
  <si>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</si>
  <si>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</si>
  <si>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</si>
  <si>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</si>
  <si>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</si>
  <si>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</si>
  <si>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</si>
  <si>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</si>
  <si>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</si>
  <si>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</si>
  <si>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</si>
  <si>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</si>
  <si>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</si>
  <si>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</si>
  <si>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</si>
  <si>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</si>
  <si>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</si>
  <si>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</si>
  <si>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</si>
  <si>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</si>
  <si>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</si>
  <si>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</si>
  <si>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</si>
  <si>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</si>
  <si>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</si>
  <si>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</si>
  <si>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</si>
  <si>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</si>
  <si>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</si>
  <si>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</si>
  <si>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</si>
  <si>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</si>
  <si>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</si>
  <si>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</si>
  <si>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</si>
  <si>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</si>
  <si>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</si>
  <si>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</si>
  <si>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</si>
  <si>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</si>
  <si>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</si>
  <si>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</si>
  <si>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</si>
  <si>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</si>
  <si>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</si>
  <si>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</si>
  <si>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</si>
  <si>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</si>
  <si>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</si>
  <si>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</si>
  <si>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</si>
  <si>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</si>
  <si>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</si>
  <si>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</si>
  <si>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</si>
  <si>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</si>
  <si>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</si>
  <si>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</si>
  <si>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</si>
  <si>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</si>
  <si>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</si>
  <si>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</si>
  <si>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</si>
  <si>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</si>
  <si>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</si>
  <si>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</si>
  <si>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</si>
  <si>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</si>
  <si>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</si>
  <si>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</si>
  <si>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</si>
  <si>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</si>
  <si>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</si>
  <si>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</si>
  <si>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</si>
  <si>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</si>
  <si>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</si>
  <si>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</si>
  <si>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</si>
  <si>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</si>
  <si>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</si>
  <si>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</si>
  <si>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</si>
  <si>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</si>
  <si>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</si>
  <si>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</si>
  <si>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</si>
  <si>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</si>
  <si>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</si>
  <si>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</si>
  <si>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</si>
  <si>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</si>
  <si>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</si>
  <si>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</si>
  <si>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</si>
  <si>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</si>
  <si>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</si>
  <si>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</si>
  <si>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</si>
  <si>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</si>
  <si>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</si>
  <si>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</si>
  <si>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</si>
  <si>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</si>
  <si>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</si>
  <si>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</si>
  <si>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</si>
  <si>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</si>
  <si>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</si>
  <si>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</si>
  <si>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</si>
  <si>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</si>
  <si>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</si>
  <si>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</si>
  <si>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</si>
  <si>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</si>
  <si>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</si>
  <si>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</si>
  <si>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</si>
  <si>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</si>
  <si>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</si>
  <si>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</si>
  <si>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</si>
  <si>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</si>
  <si>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</si>
  <si>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</si>
  <si>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</si>
  <si>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</si>
  <si>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</si>
  <si>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</si>
  <si>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</si>
  <si>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</si>
  <si>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</si>
  <si>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</si>
  <si>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</si>
  <si>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</si>
  <si>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</si>
  <si>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</si>
  <si>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</si>
  <si>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</si>
  <si>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</si>
  <si>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</si>
  <si>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</si>
  <si>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</si>
  <si>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</si>
  <si>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</si>
  <si>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</si>
  <si>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</si>
  <si>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</si>
  <si>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</si>
  <si>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</si>
  <si>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</si>
  <si>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</si>
  <si>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</si>
  <si>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</si>
  <si>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</si>
  <si>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</si>
  <si>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</si>
  <si>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</si>
  <si>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</si>
  <si>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</si>
  <si>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</si>
  <si>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</si>
  <si>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</si>
  <si>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</si>
  <si>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</si>
  <si>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</si>
  <si>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</si>
  <si>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</si>
  <si>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</si>
  <si>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</si>
  <si>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</si>
  <si>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</si>
  <si>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</si>
  <si>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</si>
  <si>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</si>
  <si>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</si>
  <si>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</si>
  <si>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</si>
  <si>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</si>
  <si>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</si>
  <si>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</si>
  <si>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</si>
  <si>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</si>
  <si>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</si>
  <si>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</si>
  <si>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</si>
  <si>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</si>
  <si>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</si>
  <si>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</si>
  <si>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</si>
  <si>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</si>
  <si>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</si>
  <si>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</si>
  <si>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</si>
  <si>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</si>
  <si>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</si>
  <si>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</si>
  <si>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</si>
  <si>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</si>
  <si>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</si>
  <si>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</si>
  <si>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</si>
  <si>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</si>
  <si>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</si>
  <si>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</si>
  <si>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</si>
  <si>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</si>
  <si>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</si>
  <si>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</si>
  <si>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</si>
  <si>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</si>
  <si>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</si>
  <si>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</si>
  <si>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</si>
  <si>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</si>
  <si>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</si>
  <si>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</si>
  <si>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</si>
  <si>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</si>
  <si>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</si>
  <si>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</si>
  <si>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</si>
  <si>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</si>
  <si>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</si>
  <si>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</si>
  <si>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</si>
  <si>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</si>
  <si>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</si>
  <si>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</si>
  <si>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</si>
  <si>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</si>
  <si>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</si>
  <si>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</si>
  <si>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</si>
  <si>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</si>
  <si>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</si>
  <si>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</si>
  <si>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</si>
  <si>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</si>
  <si>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</si>
  <si>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</si>
  <si>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</si>
  <si>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</si>
  <si>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</si>
  <si>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</si>
  <si>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</si>
  <si>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</si>
  <si>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</si>
  <si>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</si>
  <si>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</si>
  <si>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</si>
  <si>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</si>
  <si>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</si>
  <si>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</si>
  <si>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</si>
  <si>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</si>
  <si>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</si>
  <si>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</si>
  <si>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</si>
  <si>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</si>
  <si>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</si>
  <si>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</si>
  <si>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</si>
  <si>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</si>
  <si>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</si>
  <si>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</si>
  <si>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</si>
  <si>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</si>
  <si>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</si>
  <si>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</si>
  <si>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</si>
  <si>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</si>
  <si>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</si>
  <si>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</si>
  <si>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</si>
  <si>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</si>
  <si>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</si>
  <si>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</si>
  <si>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</si>
  <si>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</si>
  <si>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</si>
  <si>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</si>
  <si>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</si>
  <si>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</si>
  <si>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</si>
  <si>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</si>
  <si>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</si>
  <si>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</si>
  <si>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</si>
  <si>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</si>
  <si>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</si>
  <si>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</si>
  <si>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</si>
  <si>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</si>
  <si>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</si>
  <si>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</si>
  <si>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</si>
  <si>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</si>
  <si>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</si>
  <si>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</si>
  <si>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</si>
  <si>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</si>
  <si>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</si>
  <si>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</si>
  <si>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</si>
  <si>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</si>
  <si>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</si>
  <si>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</si>
  <si>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</si>
  <si>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</si>
  <si>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</si>
  <si>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</si>
  <si>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</si>
  <si>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</si>
  <si>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</si>
  <si>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</si>
  <si>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</si>
  <si>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</si>
  <si>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</si>
  <si>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</si>
  <si>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</si>
  <si>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</si>
  <si>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</si>
  <si>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</si>
  <si>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</si>
  <si>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</si>
  <si>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</si>
  <si>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</si>
  <si>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</si>
  <si>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</si>
  <si>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</si>
  <si>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</si>
  <si>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</si>
  <si>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</si>
  <si>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</si>
  <si>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</si>
  <si>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</si>
  <si>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</si>
  <si>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</si>
  <si>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</si>
  <si>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</si>
  <si>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</si>
  <si>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</si>
  <si>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</si>
  <si>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</si>
  <si>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</si>
  <si>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</si>
  <si>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</si>
  <si>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</si>
  <si>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</si>
  <si>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</si>
  <si>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</si>
  <si>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</si>
  <si>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</si>
  <si>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</si>
  <si>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</si>
  <si>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</si>
  <si>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</si>
  <si>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</si>
  <si>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</si>
  <si>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</si>
  <si>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</si>
  <si>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</si>
  <si>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</si>
  <si>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</si>
  <si>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</si>
  <si>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</si>
  <si>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</si>
  <si>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</si>
  <si>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</si>
  <si>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</si>
  <si>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</si>
  <si>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</si>
  <si>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</si>
  <si>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</si>
  <si>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</si>
  <si>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</si>
  <si>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</si>
  <si>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</si>
  <si>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</si>
  <si>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</si>
  <si>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</si>
  <si>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</si>
  <si>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</si>
  <si>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</si>
  <si>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</si>
  <si>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</si>
  <si>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</si>
  <si>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</si>
  <si>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</si>
  <si>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</si>
  <si>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</si>
  <si>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</si>
  <si>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</si>
  <si>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</si>
  <si>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</si>
  <si>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</si>
  <si>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</si>
  <si>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</si>
  <si>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</si>
  <si>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</si>
  <si>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</si>
  <si>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</si>
  <si>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</si>
  <si>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</si>
  <si>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</si>
  <si>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</si>
  <si>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</si>
  <si>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</si>
  <si>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</si>
  <si>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</si>
  <si>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</si>
  <si>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</si>
  <si>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</si>
  <si>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</si>
  <si>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</si>
  <si>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</si>
  <si>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</si>
  <si>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</si>
  <si>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</si>
  <si>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</si>
  <si>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</si>
  <si>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</si>
  <si>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</si>
  <si>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</si>
  <si>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</si>
  <si>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</si>
  <si>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</si>
  <si>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</si>
  <si>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</si>
  <si>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</si>
  <si>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</si>
  <si>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</si>
  <si>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</si>
  <si>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</si>
  <si>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</si>
  <si>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</si>
  <si>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</si>
  <si>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</si>
  <si>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</si>
  <si>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</si>
  <si>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</si>
  <si>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</si>
  <si>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</si>
  <si>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</si>
  <si>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</si>
  <si>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</si>
  <si>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</si>
  <si>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</si>
  <si>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</si>
  <si>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</si>
  <si>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</si>
  <si>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</si>
  <si>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</si>
  <si>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</si>
  <si>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</si>
  <si>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</si>
  <si>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</si>
  <si>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</si>
  <si>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</si>
  <si>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</si>
  <si>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</si>
  <si>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</si>
  <si>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</si>
  <si>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</si>
  <si>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</si>
  <si>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</si>
  <si>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</si>
  <si>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</si>
  <si>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</si>
  <si>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</si>
  <si>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</si>
  <si>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</si>
  <si>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</si>
  <si>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</si>
  <si>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</si>
  <si>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</si>
  <si>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</si>
  <si>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</si>
  <si>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</si>
  <si>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</si>
  <si>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</si>
  <si>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</si>
  <si>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</si>
  <si>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</si>
  <si>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</si>
  <si>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</si>
  <si>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</si>
  <si>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</si>
  <si>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</si>
  <si>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</si>
  <si>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</si>
  <si>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</si>
  <si>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</si>
  <si>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</si>
  <si>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</si>
  <si>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</si>
  <si>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</si>
  <si>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</si>
  <si>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</si>
  <si>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</si>
  <si>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</si>
  <si>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</si>
  <si>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</si>
  <si>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</si>
  <si>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</si>
  <si>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</si>
  <si>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</si>
  <si>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</si>
  <si>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</si>
  <si>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</si>
  <si>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</si>
  <si>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</si>
  <si>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</si>
  <si>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</si>
  <si>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</si>
  <si>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</si>
  <si>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</si>
  <si>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</si>
  <si>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</si>
  <si>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</si>
  <si>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</si>
  <si>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</si>
  <si>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</si>
  <si>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</si>
  <si>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</si>
  <si>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</si>
  <si>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</si>
  <si>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</si>
  <si>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</si>
  <si>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</si>
  <si>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</si>
  <si>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</si>
  <si>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</si>
  <si>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</si>
  <si>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</si>
  <si>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</si>
  <si>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</si>
  <si>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</si>
  <si>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</si>
  <si>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</si>
  <si>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</si>
  <si>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</si>
  <si>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</si>
  <si>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</si>
  <si>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</si>
  <si>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</si>
  <si>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</si>
  <si>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</si>
  <si>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</si>
  <si>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</si>
  <si>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</si>
  <si>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</si>
  <si>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</si>
  <si>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</si>
  <si>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</si>
  <si>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</si>
  <si>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</si>
  <si>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</si>
  <si>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</si>
  <si>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</si>
  <si>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</si>
  <si>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</si>
  <si>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</si>
  <si>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</si>
  <si>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</si>
  <si>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</si>
  <si>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</si>
  <si>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</si>
  <si>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</si>
  <si>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</si>
  <si>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</si>
  <si>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</si>
  <si>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</si>
  <si>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</si>
  <si>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</si>
  <si>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</si>
  <si>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</si>
  <si>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</si>
  <si>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</si>
  <si>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</si>
  <si>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Bud Industries</t>
  </si>
  <si>
    <t>Steel</t>
  </si>
  <si>
    <t>Brass</t>
  </si>
  <si>
    <t>Arie Maayan</t>
  </si>
  <si>
    <t>4605 East 355 st , willoughby , OH,44094</t>
  </si>
  <si>
    <t>Amaayan@budind.com</t>
  </si>
  <si>
    <t>4409463200</t>
  </si>
  <si>
    <t>Director of Engineering</t>
  </si>
  <si>
    <t>Used in inserts</t>
  </si>
  <si>
    <t>sheet</t>
  </si>
  <si>
    <t>Major suppliers responded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</si>
</sst>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7"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defaultColWidth="10.85546875" defaultRowHeight="14.25"/>
  <cols>
    <col min="1" max="1" width="17.85546875" style="58" customWidth="1"/>
    <col min="2" max="2" width="17.140625" style="58" customWidth="1"/>
    <col min="3" max="3" width="7.5703125" style="58" customWidth="1"/>
    <col min="4" max="4" width="68.85546875" style="58" customWidth="1"/>
    <col min="5" max="5" width="65.5703125" style="65" customWidth="1"/>
    <col min="6" max="6" width="66.140625" style="58" customWidth="1"/>
    <col min="7" max="7" width="83.42578125" style="58" customWidth="1"/>
    <col min="8" max="8" width="60.140625"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12564</v>
      </c>
    </row>
    <row r="2" spans="1:9" ht="71.2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70.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12592</v>
      </c>
      <c r="E6" s="59" t="s">
        <v>11808</v>
      </c>
      <c r="F6" s="58" t="s">
        <v>11809</v>
      </c>
      <c r="G6" s="58" t="s">
        <v>11810</v>
      </c>
      <c r="H6" s="58" t="s">
        <v>11811</v>
      </c>
      <c r="I6" s="58" t="s">
        <v>12573</v>
      </c>
    </row>
    <row r="7" spans="1:9" ht="28.5">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85.25">
      <c r="A10" s="58" t="str">
        <f t="shared" ref="A10" si="1">B10&amp;C10</f>
        <v>InstructionsA9</v>
      </c>
      <c r="B10" s="58" t="s">
        <v>20</v>
      </c>
      <c r="C10" s="58" t="s">
        <v>51</v>
      </c>
      <c r="D10" s="58" t="s">
        <v>12165</v>
      </c>
      <c r="E10" s="182" t="s">
        <v>12486</v>
      </c>
      <c r="F10" s="58" t="s">
        <v>12207</v>
      </c>
      <c r="G10" s="58" t="s">
        <v>12206</v>
      </c>
      <c r="H10" s="58" t="s">
        <v>12208</v>
      </c>
      <c r="I10" s="58" t="s">
        <v>12577</v>
      </c>
    </row>
    <row r="11" spans="1:9" ht="48.6" customHeight="1">
      <c r="A11" s="58" t="str">
        <f t="shared" si="0"/>
        <v>InstructionsA10</v>
      </c>
      <c r="B11" s="58" t="s">
        <v>20</v>
      </c>
      <c r="C11" s="58" t="s">
        <v>52</v>
      </c>
      <c r="D11" s="58" t="s">
        <v>12580</v>
      </c>
      <c r="E11" s="59" t="s">
        <v>12604</v>
      </c>
      <c r="F11" s="58" t="s">
        <v>12605</v>
      </c>
      <c r="G11" s="58" t="s">
        <v>12628</v>
      </c>
      <c r="H11" s="58" t="s">
        <v>12650</v>
      </c>
      <c r="I11" s="58" t="s">
        <v>12629</v>
      </c>
    </row>
    <row r="12" spans="1:9" ht="42.75">
      <c r="A12" s="58" t="str">
        <f t="shared" ref="A12" si="2">B12&amp;C12</f>
        <v>InstructionsA11</v>
      </c>
      <c r="B12" s="58" t="s">
        <v>20</v>
      </c>
      <c r="C12" s="58" t="s">
        <v>53</v>
      </c>
      <c r="D12" s="58" t="s">
        <v>12581</v>
      </c>
      <c r="E12" s="59" t="s">
        <v>12603</v>
      </c>
      <c r="F12" s="58" t="s">
        <v>12606</v>
      </c>
      <c r="G12" s="58" t="s">
        <v>12627</v>
      </c>
      <c r="H12" s="58" t="s">
        <v>12649</v>
      </c>
      <c r="I12" s="58" t="s">
        <v>12578</v>
      </c>
    </row>
    <row r="13" spans="1:9" ht="42.75">
      <c r="A13" s="58" t="str">
        <f t="shared" si="0"/>
        <v>InstructionsA12</v>
      </c>
      <c r="B13" s="58" t="s">
        <v>20</v>
      </c>
      <c r="C13" s="58" t="s">
        <v>54</v>
      </c>
      <c r="D13" s="58" t="s">
        <v>12582</v>
      </c>
      <c r="E13" s="59" t="s">
        <v>12602</v>
      </c>
      <c r="F13" s="58" t="s">
        <v>12607</v>
      </c>
      <c r="G13" s="58" t="s">
        <v>12626</v>
      </c>
      <c r="H13" s="58" t="s">
        <v>12648</v>
      </c>
      <c r="I13" s="58" t="s">
        <v>12579</v>
      </c>
    </row>
    <row r="14" spans="1:9" ht="42.75">
      <c r="A14" s="58" t="str">
        <f t="shared" si="0"/>
        <v>InstructionsA13</v>
      </c>
      <c r="B14" s="58" t="s">
        <v>20</v>
      </c>
      <c r="C14" s="58" t="s">
        <v>55</v>
      </c>
      <c r="D14" s="58" t="s">
        <v>12583</v>
      </c>
      <c r="E14" s="59" t="s">
        <v>12601</v>
      </c>
      <c r="F14" s="58" t="s">
        <v>12608</v>
      </c>
      <c r="G14" s="58" t="s">
        <v>12625</v>
      </c>
      <c r="H14" s="58" t="s">
        <v>12647</v>
      </c>
      <c r="I14" s="58" t="s">
        <v>12630</v>
      </c>
    </row>
    <row r="15" spans="1:9" ht="85.5">
      <c r="A15" s="58" t="str">
        <f t="shared" si="0"/>
        <v>InstructionsA14</v>
      </c>
      <c r="B15" s="58" t="s">
        <v>20</v>
      </c>
      <c r="C15" s="58" t="s">
        <v>56</v>
      </c>
      <c r="D15" s="58" t="s">
        <v>12584</v>
      </c>
      <c r="E15" s="59" t="s">
        <v>12600</v>
      </c>
      <c r="F15" s="58" t="s">
        <v>12609</v>
      </c>
      <c r="G15" s="58" t="s">
        <v>12624</v>
      </c>
      <c r="H15" s="58" t="s">
        <v>12646</v>
      </c>
      <c r="I15" s="58" t="s">
        <v>12631</v>
      </c>
    </row>
    <row r="16" spans="1:9" ht="28.5">
      <c r="A16" s="58" t="str">
        <f t="shared" si="0"/>
        <v>InstructionsA15</v>
      </c>
      <c r="B16" s="58" t="s">
        <v>20</v>
      </c>
      <c r="C16" s="58" t="s">
        <v>57</v>
      </c>
      <c r="D16" s="58" t="s">
        <v>12585</v>
      </c>
      <c r="E16" s="59" t="s">
        <v>12599</v>
      </c>
      <c r="F16" s="58" t="s">
        <v>12610</v>
      </c>
      <c r="G16" s="58" t="s">
        <v>12623</v>
      </c>
      <c r="H16" s="58" t="s">
        <v>12645</v>
      </c>
      <c r="I16" s="58" t="s">
        <v>12632</v>
      </c>
    </row>
    <row r="17" spans="1:9" ht="99.75">
      <c r="A17" s="58" t="str">
        <f t="shared" si="0"/>
        <v>InstructionsA16</v>
      </c>
      <c r="B17" s="58" t="s">
        <v>20</v>
      </c>
      <c r="C17" s="58" t="s">
        <v>58</v>
      </c>
      <c r="D17" s="58" t="s">
        <v>12586</v>
      </c>
      <c r="E17" s="59" t="s">
        <v>12598</v>
      </c>
      <c r="F17" s="58" t="s">
        <v>12611</v>
      </c>
      <c r="G17" s="58" t="s">
        <v>12622</v>
      </c>
      <c r="H17" s="58" t="s">
        <v>12644</v>
      </c>
      <c r="I17" s="58" t="s">
        <v>12633</v>
      </c>
    </row>
    <row r="18" spans="1:9" ht="28.5">
      <c r="A18" s="58" t="str">
        <f t="shared" si="0"/>
        <v>InstructionsA17</v>
      </c>
      <c r="B18" s="58" t="s">
        <v>20</v>
      </c>
      <c r="C18" s="58" t="s">
        <v>59</v>
      </c>
      <c r="D18" s="58" t="s">
        <v>12587</v>
      </c>
      <c r="E18" s="59" t="s">
        <v>12597</v>
      </c>
      <c r="F18" s="58" t="s">
        <v>12612</v>
      </c>
      <c r="G18" s="58" t="s">
        <v>12621</v>
      </c>
      <c r="H18" s="58" t="s">
        <v>12643</v>
      </c>
      <c r="I18" s="58" t="s">
        <v>12634</v>
      </c>
    </row>
    <row r="19" spans="1:9" ht="99.75">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2.75">
      <c r="A21" s="58" t="str">
        <f t="shared" si="0"/>
        <v>InstructionsA20</v>
      </c>
      <c r="B21" s="58" t="s">
        <v>20</v>
      </c>
      <c r="C21" s="58" t="s">
        <v>62</v>
      </c>
      <c r="D21" s="58" t="s">
        <v>12590</v>
      </c>
      <c r="E21" s="59" t="s">
        <v>12594</v>
      </c>
      <c r="F21" s="58" t="s">
        <v>12615</v>
      </c>
      <c r="G21" s="58" t="s">
        <v>12618</v>
      </c>
      <c r="H21" s="58" t="s">
        <v>12640</v>
      </c>
      <c r="I21" s="58" t="s">
        <v>12637</v>
      </c>
    </row>
    <row r="22" spans="1:9" ht="42.7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1">
      <c r="A24" s="58" t="str">
        <f t="shared" si="0"/>
        <v>InstructionsA24</v>
      </c>
      <c r="B24" s="58" t="s">
        <v>20</v>
      </c>
      <c r="C24" s="58" t="s">
        <v>63</v>
      </c>
      <c r="D24" s="58" t="s">
        <v>735</v>
      </c>
      <c r="E24" s="58" t="s">
        <v>12487</v>
      </c>
      <c r="F24" s="58" t="s">
        <v>12037</v>
      </c>
      <c r="G24" s="58" t="s">
        <v>12032</v>
      </c>
      <c r="H24" s="58" t="s">
        <v>12033</v>
      </c>
      <c r="I24" s="58" t="s">
        <v>12657</v>
      </c>
    </row>
    <row r="25" spans="1:9" ht="85.5">
      <c r="A25" s="58" t="str">
        <f t="shared" si="0"/>
        <v>InstructionsA25</v>
      </c>
      <c r="B25" s="58" t="s">
        <v>20</v>
      </c>
      <c r="C25" s="58" t="s">
        <v>64</v>
      </c>
      <c r="D25" s="58" t="s">
        <v>12457</v>
      </c>
      <c r="E25" s="58" t="s">
        <v>12488</v>
      </c>
      <c r="F25" s="58" t="s">
        <v>12458</v>
      </c>
      <c r="G25" s="58" t="s">
        <v>12459</v>
      </c>
      <c r="H25" s="58" t="s">
        <v>12460</v>
      </c>
      <c r="I25" s="58" t="s">
        <v>12658</v>
      </c>
    </row>
    <row r="26" spans="1:9" ht="223.35" customHeight="1">
      <c r="A26" s="58" t="str">
        <f t="shared" si="0"/>
        <v>InstructionsA26</v>
      </c>
      <c r="B26" s="58" t="s">
        <v>20</v>
      </c>
      <c r="C26" s="58" t="s">
        <v>65</v>
      </c>
      <c r="D26" s="58" t="s">
        <v>736</v>
      </c>
      <c r="E26" s="61" t="s">
        <v>11816</v>
      </c>
      <c r="F26" s="58" t="s">
        <v>11871</v>
      </c>
      <c r="G26" s="62" t="s">
        <v>11817</v>
      </c>
      <c r="H26" s="62" t="s">
        <v>11818</v>
      </c>
      <c r="I26" s="58" t="s">
        <v>12660</v>
      </c>
    </row>
    <row r="27" spans="1:9" ht="142.5">
      <c r="A27" s="58" t="str">
        <f t="shared" si="0"/>
        <v>InstructionsA27</v>
      </c>
      <c r="B27" s="58" t="s">
        <v>20</v>
      </c>
      <c r="C27" s="58" t="s">
        <v>66</v>
      </c>
      <c r="D27" s="58" t="s">
        <v>737</v>
      </c>
      <c r="E27" s="60" t="s">
        <v>11822</v>
      </c>
      <c r="F27" s="58" t="s">
        <v>11819</v>
      </c>
      <c r="G27" s="58" t="s">
        <v>11820</v>
      </c>
      <c r="H27" s="58" t="s">
        <v>11821</v>
      </c>
      <c r="I27" s="58" t="s">
        <v>12659</v>
      </c>
    </row>
    <row r="28" spans="1:9" ht="323.4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57">
      <c r="A31" s="58" t="str">
        <f t="shared" ref="A31" si="4">B31&amp;C31</f>
        <v>InstructionsA32</v>
      </c>
      <c r="B31" s="58" t="s">
        <v>20</v>
      </c>
      <c r="C31" s="58" t="s">
        <v>69</v>
      </c>
      <c r="D31" s="58" t="s">
        <v>12537</v>
      </c>
      <c r="E31" s="227" t="s">
        <v>12538</v>
      </c>
      <c r="F31" s="58" t="s">
        <v>12539</v>
      </c>
      <c r="G31" s="58" t="s">
        <v>12540</v>
      </c>
      <c r="H31" s="58" t="s">
        <v>12541</v>
      </c>
      <c r="I31" s="58" t="s">
        <v>12663</v>
      </c>
    </row>
    <row r="32" spans="1:9" ht="99.75">
      <c r="A32" s="58" t="str">
        <f t="shared" si="3"/>
        <v>InstructionsA33</v>
      </c>
      <c r="B32" s="58" t="s">
        <v>20</v>
      </c>
      <c r="C32" s="58" t="s">
        <v>70</v>
      </c>
      <c r="D32" s="58" t="s">
        <v>12542</v>
      </c>
      <c r="E32" s="60" t="s">
        <v>12543</v>
      </c>
      <c r="F32" s="58" t="s">
        <v>12544</v>
      </c>
      <c r="G32" s="58" t="s">
        <v>12545</v>
      </c>
      <c r="H32" s="58" t="s">
        <v>12546</v>
      </c>
      <c r="I32" s="58" t="s">
        <v>12925</v>
      </c>
    </row>
    <row r="33" spans="1:9" ht="99.75">
      <c r="A33" s="58" t="str">
        <f t="shared" si="3"/>
        <v>InstructionsA34</v>
      </c>
      <c r="B33" s="58" t="s">
        <v>20</v>
      </c>
      <c r="C33" s="58" t="s">
        <v>71</v>
      </c>
      <c r="D33" s="58" t="s">
        <v>12547</v>
      </c>
      <c r="E33" s="198" t="s">
        <v>12548</v>
      </c>
      <c r="F33" s="198" t="s">
        <v>12549</v>
      </c>
      <c r="G33" s="198" t="s">
        <v>12550</v>
      </c>
      <c r="H33" s="198" t="s">
        <v>12551</v>
      </c>
      <c r="I33" s="58" t="s">
        <v>12664</v>
      </c>
    </row>
    <row r="34" spans="1:9" ht="42.75">
      <c r="A34" s="58" t="str">
        <f t="shared" si="0"/>
        <v>InstructionsA36</v>
      </c>
      <c r="B34" s="58" t="s">
        <v>20</v>
      </c>
      <c r="C34" s="58" t="s">
        <v>11778</v>
      </c>
      <c r="D34" s="58" t="s">
        <v>82</v>
      </c>
      <c r="E34" s="59" t="s">
        <v>83</v>
      </c>
      <c r="F34" s="58" t="s">
        <v>84</v>
      </c>
      <c r="G34" s="58" t="s">
        <v>85</v>
      </c>
      <c r="H34" s="58" t="s">
        <v>86</v>
      </c>
      <c r="I34" s="58" t="s">
        <v>12766</v>
      </c>
    </row>
    <row r="35" spans="1:9" ht="28.5">
      <c r="A35" s="58" t="str">
        <f t="shared" si="0"/>
        <v>InstructionsA37</v>
      </c>
      <c r="B35" s="58" t="s">
        <v>20</v>
      </c>
      <c r="C35" s="58" t="s">
        <v>72</v>
      </c>
      <c r="D35" s="58" t="s">
        <v>87</v>
      </c>
      <c r="E35" s="59" t="s">
        <v>88</v>
      </c>
      <c r="F35" s="58" t="s">
        <v>89</v>
      </c>
      <c r="G35" s="58" t="s">
        <v>90</v>
      </c>
      <c r="H35" s="58" t="s">
        <v>91</v>
      </c>
      <c r="I35" s="58" t="s">
        <v>12665</v>
      </c>
    </row>
    <row r="36" spans="1:9" ht="57">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8.5">
      <c r="A37" s="58" t="str">
        <f t="shared" si="5"/>
        <v>InstructionsA39</v>
      </c>
      <c r="B37" s="58" t="s">
        <v>20</v>
      </c>
      <c r="C37" s="58" t="s">
        <v>74</v>
      </c>
      <c r="D37" s="58" t="s">
        <v>11896</v>
      </c>
      <c r="E37" s="60" t="s">
        <v>11897</v>
      </c>
      <c r="F37" s="58" t="s">
        <v>11898</v>
      </c>
      <c r="G37" s="58" t="s">
        <v>11899</v>
      </c>
      <c r="H37" s="58" t="s">
        <v>11900</v>
      </c>
      <c r="I37" s="58" t="s">
        <v>12666</v>
      </c>
    </row>
    <row r="38" spans="1:9" ht="57">
      <c r="A38" s="58" t="str">
        <f t="shared" si="5"/>
        <v>InstructionsA40</v>
      </c>
      <c r="B38" s="58" t="s">
        <v>20</v>
      </c>
      <c r="C38" s="58" t="s">
        <v>75</v>
      </c>
      <c r="D38" s="58" t="s">
        <v>11905</v>
      </c>
      <c r="E38" s="58" t="s">
        <v>11901</v>
      </c>
      <c r="F38" s="58" t="s">
        <v>11902</v>
      </c>
      <c r="G38" s="58" t="s">
        <v>11903</v>
      </c>
      <c r="H38" s="58" t="s">
        <v>11904</v>
      </c>
      <c r="I38" s="58" t="s">
        <v>12681</v>
      </c>
    </row>
    <row r="39" spans="1:9" ht="142.5">
      <c r="A39" s="58" t="str">
        <f t="shared" si="5"/>
        <v>InstructionsA41</v>
      </c>
      <c r="B39" s="58" t="s">
        <v>20</v>
      </c>
      <c r="C39" s="58" t="s">
        <v>76</v>
      </c>
      <c r="D39" s="58" t="s">
        <v>1238</v>
      </c>
      <c r="E39" s="58" t="s">
        <v>11784</v>
      </c>
      <c r="F39" s="58" t="s">
        <v>11789</v>
      </c>
      <c r="G39" s="58" t="s">
        <v>11794</v>
      </c>
      <c r="H39" s="58" t="s">
        <v>12511</v>
      </c>
      <c r="I39" s="58" t="s">
        <v>12671</v>
      </c>
    </row>
    <row r="40" spans="1:9" ht="57">
      <c r="A40" s="58" t="str">
        <f t="shared" si="5"/>
        <v>InstructionsA42</v>
      </c>
      <c r="B40" s="58" t="s">
        <v>20</v>
      </c>
      <c r="C40" s="58" t="s">
        <v>77</v>
      </c>
      <c r="D40" s="58" t="s">
        <v>12145</v>
      </c>
      <c r="E40" s="58" t="s">
        <v>12500</v>
      </c>
      <c r="F40" s="58" t="s">
        <v>12146</v>
      </c>
      <c r="G40" s="58" t="s">
        <v>12147</v>
      </c>
      <c r="H40" s="58" t="s">
        <v>12148</v>
      </c>
      <c r="I40" s="58" t="s">
        <v>12667</v>
      </c>
    </row>
    <row r="41" spans="1:9" ht="42.75">
      <c r="A41" s="58" t="str">
        <f t="shared" si="5"/>
        <v>InstructionsA43</v>
      </c>
      <c r="B41" s="58" t="s">
        <v>20</v>
      </c>
      <c r="C41" s="58" t="s">
        <v>78</v>
      </c>
      <c r="D41" s="58" t="s">
        <v>1239</v>
      </c>
      <c r="E41" s="58" t="s">
        <v>11785</v>
      </c>
      <c r="F41" s="58" t="s">
        <v>11790</v>
      </c>
      <c r="G41" s="58" t="s">
        <v>11795</v>
      </c>
      <c r="H41" s="58" t="s">
        <v>11799</v>
      </c>
      <c r="I41" s="58" t="s">
        <v>12668</v>
      </c>
    </row>
    <row r="42" spans="1:9" ht="42.75">
      <c r="A42" s="58" t="str">
        <f t="shared" si="5"/>
        <v>InstructionsA44</v>
      </c>
      <c r="B42" s="58" t="s">
        <v>20</v>
      </c>
      <c r="C42" s="58" t="s">
        <v>79</v>
      </c>
      <c r="D42" s="58" t="s">
        <v>1240</v>
      </c>
      <c r="E42" s="58" t="s">
        <v>11786</v>
      </c>
      <c r="F42" s="58" t="s">
        <v>11791</v>
      </c>
      <c r="G42" s="58" t="s">
        <v>11796</v>
      </c>
      <c r="H42" s="58" t="s">
        <v>11800</v>
      </c>
      <c r="I42" s="58" t="s">
        <v>12669</v>
      </c>
    </row>
    <row r="43" spans="1:9" ht="71.25">
      <c r="A43" s="58" t="str">
        <f t="shared" si="5"/>
        <v>InstructionsA45</v>
      </c>
      <c r="B43" s="58" t="s">
        <v>20</v>
      </c>
      <c r="C43" s="58" t="s">
        <v>80</v>
      </c>
      <c r="D43" s="58" t="s">
        <v>1241</v>
      </c>
      <c r="E43" s="58" t="s">
        <v>11787</v>
      </c>
      <c r="F43" s="58" t="s">
        <v>11792</v>
      </c>
      <c r="G43" s="58" t="s">
        <v>11797</v>
      </c>
      <c r="H43" s="58" t="s">
        <v>11801</v>
      </c>
      <c r="I43" s="58" t="s">
        <v>12670</v>
      </c>
    </row>
    <row r="44" spans="1:9" ht="256.5">
      <c r="A44" s="58" t="str">
        <f t="shared" si="5"/>
        <v>InstructionsA46</v>
      </c>
      <c r="B44" s="58" t="s">
        <v>20</v>
      </c>
      <c r="C44" s="58" t="s">
        <v>81</v>
      </c>
      <c r="D44" s="58" t="s">
        <v>12552</v>
      </c>
      <c r="E44" s="58" t="s">
        <v>11824</v>
      </c>
      <c r="F44" s="58" t="s">
        <v>11823</v>
      </c>
      <c r="G44" s="64" t="s">
        <v>12553</v>
      </c>
      <c r="H44" s="58" t="s">
        <v>12554</v>
      </c>
      <c r="I44" s="58" t="s">
        <v>12672</v>
      </c>
    </row>
    <row r="45" spans="1:9" ht="99.75">
      <c r="A45" s="58" t="str">
        <f t="shared" si="5"/>
        <v>InstructionsA47</v>
      </c>
      <c r="B45" s="58" t="s">
        <v>20</v>
      </c>
      <c r="C45" s="58" t="s">
        <v>11779</v>
      </c>
      <c r="D45" s="58" t="s">
        <v>1242</v>
      </c>
      <c r="E45" s="58" t="s">
        <v>11788</v>
      </c>
      <c r="F45" s="58" t="s">
        <v>11793</v>
      </c>
      <c r="G45" s="58" t="s">
        <v>11798</v>
      </c>
      <c r="H45" s="58" t="s">
        <v>11802</v>
      </c>
      <c r="I45" s="58" t="s">
        <v>12673</v>
      </c>
    </row>
    <row r="46" spans="1:9" ht="156.75">
      <c r="A46" s="58" t="str">
        <f t="shared" si="5"/>
        <v>InstructionsA48</v>
      </c>
      <c r="B46" s="58" t="s">
        <v>20</v>
      </c>
      <c r="C46" s="58" t="s">
        <v>12153</v>
      </c>
      <c r="D46" s="58" t="s">
        <v>12164</v>
      </c>
      <c r="E46" s="58" t="s">
        <v>11835</v>
      </c>
      <c r="F46" s="58" t="s">
        <v>11836</v>
      </c>
      <c r="G46" s="58" t="s">
        <v>11837</v>
      </c>
      <c r="H46" s="58" t="s">
        <v>11838</v>
      </c>
      <c r="I46" s="58" t="s">
        <v>12685</v>
      </c>
    </row>
    <row r="47" spans="1:9" ht="185.25">
      <c r="A47" s="58" t="str">
        <f t="shared" si="5"/>
        <v>InstructionsA49</v>
      </c>
      <c r="B47" s="58" t="s">
        <v>20</v>
      </c>
      <c r="C47" s="58" t="s">
        <v>12024</v>
      </c>
      <c r="D47" s="58" t="s">
        <v>11825</v>
      </c>
      <c r="E47" s="58" t="s">
        <v>11827</v>
      </c>
      <c r="F47" s="58" t="s">
        <v>11829</v>
      </c>
      <c r="G47" s="58" t="s">
        <v>11831</v>
      </c>
      <c r="H47" s="58" t="s">
        <v>11833</v>
      </c>
      <c r="I47" s="58" t="s">
        <v>12674</v>
      </c>
    </row>
    <row r="48" spans="1:9" ht="213.75">
      <c r="A48" s="58" t="str">
        <f t="shared" si="5"/>
        <v>InstructionsA50</v>
      </c>
      <c r="B48" s="58" t="s">
        <v>20</v>
      </c>
      <c r="C48" s="58" t="s">
        <v>12133</v>
      </c>
      <c r="D48" s="58" t="s">
        <v>11826</v>
      </c>
      <c r="E48" s="58" t="s">
        <v>11828</v>
      </c>
      <c r="F48" s="58" t="s">
        <v>11830</v>
      </c>
      <c r="G48" s="58" t="s">
        <v>11832</v>
      </c>
      <c r="H48" s="58" t="s">
        <v>11834</v>
      </c>
      <c r="I48" s="58" t="s">
        <v>12675</v>
      </c>
    </row>
    <row r="49" spans="1:9" ht="128.25">
      <c r="A49" s="58" t="str">
        <f t="shared" si="5"/>
        <v>InstructionsA51</v>
      </c>
      <c r="B49" s="58" t="s">
        <v>20</v>
      </c>
      <c r="C49" s="58" t="s">
        <v>12025</v>
      </c>
      <c r="D49" s="58" t="s">
        <v>12514</v>
      </c>
      <c r="E49" s="58" t="s">
        <v>12516</v>
      </c>
      <c r="F49" s="58" t="s">
        <v>12518</v>
      </c>
      <c r="G49" s="58" t="s">
        <v>12520</v>
      </c>
      <c r="H49" s="58" t="s">
        <v>12522</v>
      </c>
      <c r="I49" s="58" t="s">
        <v>12676</v>
      </c>
    </row>
    <row r="50" spans="1:9" ht="57">
      <c r="A50" s="58" t="str">
        <f>B50&amp;C50</f>
        <v>InstructionsA52</v>
      </c>
      <c r="B50" s="58" t="s">
        <v>20</v>
      </c>
      <c r="C50" s="58" t="s">
        <v>12160</v>
      </c>
      <c r="D50" s="58" t="s">
        <v>12515</v>
      </c>
      <c r="E50" s="58" t="s">
        <v>12517</v>
      </c>
      <c r="F50" s="58" t="s">
        <v>12519</v>
      </c>
      <c r="G50" s="58" t="s">
        <v>12521</v>
      </c>
      <c r="H50" s="58" t="s">
        <v>12523</v>
      </c>
      <c r="I50" s="58" t="s">
        <v>12677</v>
      </c>
    </row>
    <row r="51" spans="1:9" ht="42.75">
      <c r="A51" s="58" t="str">
        <f t="shared" si="5"/>
        <v>InstructionsA54</v>
      </c>
      <c r="B51" s="58" t="s">
        <v>20</v>
      </c>
      <c r="C51" s="58" t="s">
        <v>92</v>
      </c>
      <c r="D51" s="58" t="s">
        <v>12141</v>
      </c>
      <c r="E51" s="59" t="s">
        <v>12490</v>
      </c>
      <c r="F51" s="58" t="s">
        <v>12489</v>
      </c>
      <c r="G51" s="58" t="s">
        <v>12501</v>
      </c>
      <c r="H51" s="58" t="s">
        <v>12507</v>
      </c>
      <c r="I51" s="58" t="s">
        <v>12678</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71.25">
      <c r="A53" s="58" t="str">
        <f t="shared" si="6"/>
        <v>InstructionsA56</v>
      </c>
      <c r="B53" s="58" t="s">
        <v>20</v>
      </c>
      <c r="C53" s="58" t="s">
        <v>94</v>
      </c>
      <c r="D53" s="58" t="s">
        <v>12142</v>
      </c>
      <c r="E53" s="60" t="s">
        <v>12491</v>
      </c>
      <c r="F53" s="58" t="s">
        <v>12497</v>
      </c>
      <c r="G53" s="58" t="s">
        <v>12504</v>
      </c>
      <c r="H53" s="58" t="s">
        <v>12510</v>
      </c>
      <c r="I53" s="58" t="s">
        <v>12680</v>
      </c>
    </row>
    <row r="54" spans="1:9" ht="42.75">
      <c r="A54" s="58" t="str">
        <f t="shared" si="6"/>
        <v>InstructionsA57</v>
      </c>
      <c r="B54" s="58" t="s">
        <v>20</v>
      </c>
      <c r="C54" s="58" t="s">
        <v>12134</v>
      </c>
      <c r="D54" s="58" t="s">
        <v>12150</v>
      </c>
      <c r="E54" s="65" t="s">
        <v>12848</v>
      </c>
      <c r="F54" s="58" t="s">
        <v>12849</v>
      </c>
      <c r="G54" s="58" t="s">
        <v>12850</v>
      </c>
      <c r="H54" s="58" t="s">
        <v>12846</v>
      </c>
      <c r="I54" s="58" t="s">
        <v>12847</v>
      </c>
    </row>
    <row r="55" spans="1:9" ht="128.25">
      <c r="A55" s="58" t="str">
        <f t="shared" si="6"/>
        <v>InstructionsA58</v>
      </c>
      <c r="B55" s="58" t="s">
        <v>20</v>
      </c>
      <c r="C55" s="58" t="s">
        <v>12135</v>
      </c>
      <c r="D55" s="58" t="s">
        <v>12143</v>
      </c>
      <c r="E55" s="58" t="s">
        <v>12493</v>
      </c>
      <c r="F55" s="58" t="s">
        <v>12498</v>
      </c>
      <c r="G55" s="58" t="s">
        <v>12505</v>
      </c>
      <c r="H55" s="58" t="s">
        <v>12512</v>
      </c>
      <c r="I55" s="58" t="s">
        <v>12683</v>
      </c>
    </row>
    <row r="56" spans="1:9" ht="57">
      <c r="A56" s="58" t="str">
        <f t="shared" si="6"/>
        <v>InstructionsA59</v>
      </c>
      <c r="B56" s="58" t="s">
        <v>20</v>
      </c>
      <c r="C56" s="58" t="s">
        <v>12136</v>
      </c>
      <c r="D56" s="58" t="s">
        <v>12144</v>
      </c>
      <c r="E56" s="58" t="s">
        <v>12795</v>
      </c>
      <c r="F56" s="58" t="s">
        <v>12499</v>
      </c>
      <c r="G56" s="58" t="s">
        <v>12506</v>
      </c>
      <c r="H56" s="58" t="s">
        <v>12513</v>
      </c>
      <c r="I56" s="58" t="s">
        <v>12684</v>
      </c>
    </row>
    <row r="57" spans="1:9" ht="42.75">
      <c r="A57" s="58" t="str">
        <f t="shared" si="6"/>
        <v>InstructionsA60</v>
      </c>
      <c r="B57" s="58" t="s">
        <v>20</v>
      </c>
      <c r="C57" s="58" t="s">
        <v>12137</v>
      </c>
      <c r="D57" s="58" t="s">
        <v>12149</v>
      </c>
      <c r="E57" s="58" t="s">
        <v>12797</v>
      </c>
      <c r="F57" s="58" t="s">
        <v>12798</v>
      </c>
      <c r="G57" s="58" t="s">
        <v>12799</v>
      </c>
      <c r="H57" s="58" t="s">
        <v>12800</v>
      </c>
      <c r="I57" s="58" t="s">
        <v>12801</v>
      </c>
    </row>
    <row r="58" spans="1:9" ht="42.7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57">
      <c r="A59" s="58" t="str">
        <f t="shared" si="6"/>
        <v>InstructionsA62</v>
      </c>
      <c r="B59" s="58" t="s">
        <v>20</v>
      </c>
      <c r="C59" s="58" t="s">
        <v>12154</v>
      </c>
      <c r="D59" s="58" t="s">
        <v>12807</v>
      </c>
      <c r="E59" s="58" t="s">
        <v>12808</v>
      </c>
      <c r="F59" s="58" t="s">
        <v>12809</v>
      </c>
      <c r="G59" s="58" t="s">
        <v>12810</v>
      </c>
      <c r="H59" s="58" t="s">
        <v>12811</v>
      </c>
      <c r="I59" s="58" t="s">
        <v>12812</v>
      </c>
    </row>
    <row r="60" spans="1:9" ht="71.25">
      <c r="A60" s="58" t="str">
        <f t="shared" si="6"/>
        <v>InstructionsA63</v>
      </c>
      <c r="B60" s="58" t="s">
        <v>20</v>
      </c>
      <c r="C60" s="58" t="s">
        <v>12139</v>
      </c>
      <c r="D60" s="58" t="s">
        <v>12813</v>
      </c>
      <c r="E60" s="58" t="s">
        <v>12814</v>
      </c>
      <c r="F60" s="58" t="s">
        <v>12815</v>
      </c>
      <c r="G60" s="58" t="s">
        <v>12816</v>
      </c>
      <c r="H60" s="58" t="s">
        <v>12817</v>
      </c>
      <c r="I60" s="58" t="s">
        <v>12818</v>
      </c>
    </row>
    <row r="61" spans="1:9" ht="256.5">
      <c r="A61" s="58" t="str">
        <f t="shared" si="6"/>
        <v>InstructionsA64</v>
      </c>
      <c r="B61" s="58" t="s">
        <v>20</v>
      </c>
      <c r="C61" s="58" t="s">
        <v>12155</v>
      </c>
      <c r="D61" s="58" t="s">
        <v>12819</v>
      </c>
      <c r="E61" s="58" t="s">
        <v>12820</v>
      </c>
      <c r="F61" s="58" t="s">
        <v>12821</v>
      </c>
      <c r="G61" s="64" t="s">
        <v>12822</v>
      </c>
      <c r="H61" s="58" t="s">
        <v>12823</v>
      </c>
      <c r="I61" s="58" t="s">
        <v>12824</v>
      </c>
    </row>
    <row r="62" spans="1:9" ht="99.75">
      <c r="A62" s="58" t="str">
        <f t="shared" si="6"/>
        <v>InstructionsA65</v>
      </c>
      <c r="B62" s="58" t="s">
        <v>20</v>
      </c>
      <c r="C62" s="58" t="s">
        <v>12140</v>
      </c>
      <c r="D62" s="58" t="s">
        <v>12825</v>
      </c>
      <c r="E62" s="58" t="s">
        <v>12826</v>
      </c>
      <c r="F62" s="58" t="s">
        <v>12827</v>
      </c>
      <c r="G62" s="58" t="s">
        <v>12828</v>
      </c>
      <c r="H62" s="58" t="s">
        <v>12829</v>
      </c>
      <c r="I62" s="58" t="s">
        <v>12830</v>
      </c>
    </row>
    <row r="63" spans="1:9" ht="156.75">
      <c r="A63" s="58" t="str">
        <f t="shared" si="6"/>
        <v>InstructionsA66</v>
      </c>
      <c r="B63" s="58" t="s">
        <v>20</v>
      </c>
      <c r="C63" s="58" t="s">
        <v>12254</v>
      </c>
      <c r="D63" s="58" t="s">
        <v>12842</v>
      </c>
      <c r="E63" s="58" t="s">
        <v>12831</v>
      </c>
      <c r="F63" s="58" t="s">
        <v>12832</v>
      </c>
      <c r="G63" s="58" t="s">
        <v>12833</v>
      </c>
      <c r="H63" s="58" t="s">
        <v>12834</v>
      </c>
      <c r="I63" s="58" t="s">
        <v>12835</v>
      </c>
    </row>
    <row r="64" spans="1:9" ht="57">
      <c r="A64" s="58" t="str">
        <f t="shared" si="6"/>
        <v>InstructionsA67</v>
      </c>
      <c r="B64" s="58" t="s">
        <v>20</v>
      </c>
      <c r="C64" s="58" t="s">
        <v>12841</v>
      </c>
      <c r="D64" s="58" t="s">
        <v>12843</v>
      </c>
      <c r="E64" s="58" t="s">
        <v>12836</v>
      </c>
      <c r="F64" s="58" t="s">
        <v>12837</v>
      </c>
      <c r="G64" s="58" t="s">
        <v>12838</v>
      </c>
      <c r="H64" s="58" t="s">
        <v>12839</v>
      </c>
      <c r="I64" s="58" t="s">
        <v>12840</v>
      </c>
    </row>
    <row r="65" spans="1:9" ht="199.5">
      <c r="A65" s="58" t="str">
        <f t="shared" si="6"/>
        <v>InstructionsA69</v>
      </c>
      <c r="B65" s="58" t="s">
        <v>20</v>
      </c>
      <c r="C65" s="58" t="s">
        <v>12844</v>
      </c>
      <c r="D65" s="58" t="s">
        <v>95</v>
      </c>
      <c r="E65" s="58" t="s">
        <v>96</v>
      </c>
      <c r="F65" s="58" t="s">
        <v>97</v>
      </c>
      <c r="G65" s="58" t="s">
        <v>12555</v>
      </c>
      <c r="H65" s="58" t="s">
        <v>98</v>
      </c>
      <c r="I65" s="58" t="s">
        <v>12723</v>
      </c>
    </row>
    <row r="66" spans="1:9" ht="28.5">
      <c r="A66" s="58" t="str">
        <f t="shared" si="5"/>
        <v>InstructionsA71</v>
      </c>
      <c r="B66" s="58" t="s">
        <v>20</v>
      </c>
      <c r="C66" s="58" t="s">
        <v>12156</v>
      </c>
      <c r="D66" s="58" t="s">
        <v>99</v>
      </c>
      <c r="E66" s="59" t="s">
        <v>100</v>
      </c>
      <c r="F66" s="58" t="s">
        <v>101</v>
      </c>
      <c r="G66" s="58" t="s">
        <v>102</v>
      </c>
      <c r="H66" s="58" t="s">
        <v>103</v>
      </c>
      <c r="I66" s="58" t="s">
        <v>12686</v>
      </c>
    </row>
    <row r="67" spans="1:9" ht="313.5">
      <c r="A67" s="58" t="str">
        <f t="shared" si="5"/>
        <v>InstructionsA72</v>
      </c>
      <c r="B67" s="58" t="s">
        <v>20</v>
      </c>
      <c r="C67" s="58" t="s">
        <v>12157</v>
      </c>
      <c r="D67" s="58" t="s">
        <v>12531</v>
      </c>
      <c r="E67" s="60" t="s">
        <v>104</v>
      </c>
      <c r="F67" s="58" t="s">
        <v>105</v>
      </c>
      <c r="G67" s="58" t="s">
        <v>106</v>
      </c>
      <c r="H67" s="58" t="s">
        <v>107</v>
      </c>
      <c r="I67" s="58" t="s">
        <v>12724</v>
      </c>
    </row>
    <row r="68" spans="1:9" ht="185.25">
      <c r="A68" s="58" t="str">
        <f t="shared" si="5"/>
        <v>InstructionsA73</v>
      </c>
      <c r="B68" s="58" t="s">
        <v>20</v>
      </c>
      <c r="C68" s="58" t="s">
        <v>12158</v>
      </c>
      <c r="D68" s="58" t="s">
        <v>108</v>
      </c>
      <c r="E68" s="60" t="s">
        <v>109</v>
      </c>
      <c r="F68" s="58" t="s">
        <v>110</v>
      </c>
      <c r="G68" s="58" t="s">
        <v>111</v>
      </c>
      <c r="H68" s="58" t="s">
        <v>112</v>
      </c>
      <c r="I68" s="58" t="s">
        <v>12725</v>
      </c>
    </row>
    <row r="69" spans="1:9" ht="171">
      <c r="A69" s="58" t="str">
        <f t="shared" si="5"/>
        <v>InstructionsA74</v>
      </c>
      <c r="B69" s="58" t="s">
        <v>20</v>
      </c>
      <c r="C69" s="58" t="s">
        <v>12159</v>
      </c>
      <c r="D69" s="58" t="s">
        <v>113</v>
      </c>
      <c r="E69" s="60" t="s">
        <v>114</v>
      </c>
      <c r="F69" s="58" t="s">
        <v>115</v>
      </c>
      <c r="G69" s="58" t="s">
        <v>116</v>
      </c>
      <c r="H69" s="58" t="s">
        <v>117</v>
      </c>
      <c r="I69" s="58" t="s">
        <v>12687</v>
      </c>
    </row>
    <row r="70" spans="1:9" ht="370.5">
      <c r="A70" s="58" t="str">
        <f t="shared" si="5"/>
        <v>InstructionsA75</v>
      </c>
      <c r="B70" s="58" t="s">
        <v>20</v>
      </c>
      <c r="C70" s="58" t="s">
        <v>12255</v>
      </c>
      <c r="D70" s="58" t="s">
        <v>118</v>
      </c>
      <c r="E70" s="60" t="s">
        <v>119</v>
      </c>
      <c r="F70" s="58" t="s">
        <v>120</v>
      </c>
      <c r="G70" s="58" t="s">
        <v>121</v>
      </c>
      <c r="H70" s="58" t="s">
        <v>122</v>
      </c>
      <c r="I70" s="58" t="s">
        <v>12688</v>
      </c>
    </row>
    <row r="71" spans="1:9" ht="113.4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ht="28.5">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ht="28.5">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12711</v>
      </c>
      <c r="I91" s="58" t="s">
        <v>12699</v>
      </c>
    </row>
    <row r="92" spans="1:9" ht="28.5">
      <c r="A92" s="58" t="str">
        <f t="shared" si="10"/>
        <v>DefinitionsB22</v>
      </c>
      <c r="B92" s="58" t="s">
        <v>128</v>
      </c>
      <c r="C92" s="58" t="s">
        <v>190</v>
      </c>
      <c r="D92" s="58" t="s">
        <v>12162</v>
      </c>
      <c r="E92" s="59" t="s">
        <v>202</v>
      </c>
      <c r="F92" s="58" t="s">
        <v>203</v>
      </c>
      <c r="G92" s="58" t="s">
        <v>204</v>
      </c>
      <c r="H92" s="58" t="s">
        <v>205</v>
      </c>
      <c r="I92" s="58" t="s">
        <v>12700</v>
      </c>
    </row>
    <row r="93" spans="1:9" ht="28.5">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14">
      <c r="A97" s="58" t="str">
        <f t="shared" si="8"/>
        <v>DefinitionsC3</v>
      </c>
      <c r="B97" s="58" t="s">
        <v>128</v>
      </c>
      <c r="C97" s="58" t="s">
        <v>222</v>
      </c>
      <c r="D97" s="58" t="s">
        <v>12076</v>
      </c>
      <c r="E97" s="198" t="s">
        <v>12171</v>
      </c>
      <c r="F97" s="198" t="s">
        <v>12172</v>
      </c>
      <c r="G97" s="198" t="s">
        <v>12173</v>
      </c>
      <c r="H97" s="198" t="s">
        <v>12174</v>
      </c>
      <c r="I97" s="58" t="s">
        <v>12721</v>
      </c>
    </row>
    <row r="98" spans="1:9" ht="85.5">
      <c r="A98" s="58" t="str">
        <f t="shared" si="8"/>
        <v>DefinitionsC4</v>
      </c>
      <c r="B98" s="58" t="s">
        <v>128</v>
      </c>
      <c r="C98" s="58" t="s">
        <v>223</v>
      </c>
      <c r="D98" s="58" t="s">
        <v>224</v>
      </c>
      <c r="E98" s="59" t="s">
        <v>225</v>
      </c>
      <c r="F98" s="58" t="s">
        <v>226</v>
      </c>
      <c r="G98" s="58" t="s">
        <v>227</v>
      </c>
      <c r="H98" s="58" t="s">
        <v>228</v>
      </c>
      <c r="I98" s="58" t="s">
        <v>12726</v>
      </c>
    </row>
    <row r="99" spans="1:9" ht="128.25">
      <c r="A99" s="58" t="str">
        <f t="shared" si="8"/>
        <v>DefinitionsC5</v>
      </c>
      <c r="B99" s="58" t="s">
        <v>128</v>
      </c>
      <c r="C99" s="58" t="s">
        <v>229</v>
      </c>
      <c r="D99" s="58" t="s">
        <v>230</v>
      </c>
      <c r="E99" s="59" t="s">
        <v>231</v>
      </c>
      <c r="F99" s="58" t="s">
        <v>232</v>
      </c>
      <c r="G99" s="58" t="s">
        <v>233</v>
      </c>
      <c r="H99" s="58" t="s">
        <v>234</v>
      </c>
      <c r="I99" s="58" t="s">
        <v>12727</v>
      </c>
    </row>
    <row r="100" spans="1:9" ht="142.5">
      <c r="A100" s="58" t="str">
        <f t="shared" si="8"/>
        <v>DefinitionsC6</v>
      </c>
      <c r="B100" s="58" t="s">
        <v>128</v>
      </c>
      <c r="C100" s="58" t="s">
        <v>235</v>
      </c>
      <c r="D100" s="58" t="s">
        <v>12075</v>
      </c>
      <c r="E100" s="60" t="s">
        <v>12175</v>
      </c>
      <c r="F100" s="198" t="s">
        <v>12176</v>
      </c>
      <c r="G100" s="58" t="s">
        <v>12177</v>
      </c>
      <c r="H100" s="58" t="s">
        <v>12178</v>
      </c>
      <c r="I100" s="58" t="s">
        <v>12722</v>
      </c>
    </row>
    <row r="101" spans="1:9" ht="185.25">
      <c r="A101" s="58" t="str">
        <f t="shared" si="8"/>
        <v>DefinitionsC7</v>
      </c>
      <c r="B101" s="58" t="s">
        <v>128</v>
      </c>
      <c r="C101" s="58" t="s">
        <v>236</v>
      </c>
      <c r="D101" s="58" t="s">
        <v>238</v>
      </c>
      <c r="E101" s="59" t="s">
        <v>239</v>
      </c>
      <c r="F101" s="58" t="s">
        <v>240</v>
      </c>
      <c r="G101" s="58" t="s">
        <v>241</v>
      </c>
      <c r="H101" s="58" t="s">
        <v>242</v>
      </c>
      <c r="I101" s="58" t="s">
        <v>12728</v>
      </c>
    </row>
    <row r="102" spans="1:9" ht="171">
      <c r="A102" s="58" t="str">
        <f t="shared" si="8"/>
        <v>DefinitionsC8</v>
      </c>
      <c r="B102" s="58" t="s">
        <v>128</v>
      </c>
      <c r="C102" s="58" t="s">
        <v>237</v>
      </c>
      <c r="D102" s="58" t="s">
        <v>722</v>
      </c>
      <c r="E102" s="59" t="s">
        <v>11803</v>
      </c>
      <c r="F102" s="58" t="s">
        <v>11804</v>
      </c>
      <c r="G102" s="58" t="s">
        <v>11805</v>
      </c>
      <c r="H102" s="58" t="s">
        <v>11806</v>
      </c>
      <c r="I102" s="58" t="s">
        <v>12729</v>
      </c>
    </row>
    <row r="103" spans="1:9" ht="171">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7">
      <c r="A105" s="58" t="str">
        <f t="shared" si="8"/>
        <v>DefinitionsC11</v>
      </c>
      <c r="B105" s="58" t="s">
        <v>128</v>
      </c>
      <c r="C105" s="58" t="s">
        <v>245</v>
      </c>
      <c r="D105" s="58" t="s">
        <v>12066</v>
      </c>
      <c r="E105" s="228" t="s">
        <v>12179</v>
      </c>
      <c r="F105" s="58" t="s">
        <v>12180</v>
      </c>
      <c r="G105" s="58" t="s">
        <v>12181</v>
      </c>
      <c r="H105" s="58" t="s">
        <v>12182</v>
      </c>
      <c r="I105" s="236" t="s">
        <v>12732</v>
      </c>
    </row>
    <row r="106" spans="1:9" ht="156.75">
      <c r="A106" s="58" t="str">
        <f t="shared" si="8"/>
        <v>DefinitionsC12</v>
      </c>
      <c r="B106" s="58" t="s">
        <v>128</v>
      </c>
      <c r="C106" s="58" t="s">
        <v>246</v>
      </c>
      <c r="D106" s="58" t="s">
        <v>12074</v>
      </c>
      <c r="E106" s="60" t="s">
        <v>12183</v>
      </c>
      <c r="F106" s="58" t="s">
        <v>12184</v>
      </c>
      <c r="G106" s="58" t="s">
        <v>12185</v>
      </c>
      <c r="H106" s="58" t="s">
        <v>11848</v>
      </c>
      <c r="I106" s="236" t="s">
        <v>12733</v>
      </c>
    </row>
    <row r="107" spans="1:9" ht="28.5">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71.25">
      <c r="A108" s="58" t="str">
        <f t="shared" si="11"/>
        <v>DefinitionsC14</v>
      </c>
      <c r="B108" s="58" t="s">
        <v>128</v>
      </c>
      <c r="C108" s="58" t="s">
        <v>253</v>
      </c>
      <c r="D108" s="58" t="s">
        <v>12073</v>
      </c>
      <c r="E108" s="60" t="s">
        <v>12190</v>
      </c>
      <c r="F108" s="198" t="s">
        <v>12191</v>
      </c>
      <c r="G108" s="58" t="s">
        <v>12192</v>
      </c>
      <c r="H108" s="58" t="s">
        <v>12193</v>
      </c>
      <c r="I108" s="236" t="s">
        <v>12735</v>
      </c>
    </row>
    <row r="109" spans="1:9" ht="242.25">
      <c r="A109" s="58" t="str">
        <f t="shared" si="11"/>
        <v>DefinitionsC15</v>
      </c>
      <c r="B109" s="58" t="s">
        <v>128</v>
      </c>
      <c r="C109" s="58" t="s">
        <v>259</v>
      </c>
      <c r="D109" s="58" t="s">
        <v>264</v>
      </c>
      <c r="E109" s="59" t="s">
        <v>265</v>
      </c>
      <c r="F109" s="58" t="s">
        <v>266</v>
      </c>
      <c r="G109" s="58" t="s">
        <v>267</v>
      </c>
      <c r="H109" s="58" t="s">
        <v>268</v>
      </c>
      <c r="I109" s="58" t="s">
        <v>12713</v>
      </c>
    </row>
    <row r="110" spans="1:9" ht="228">
      <c r="A110" s="58" t="str">
        <f t="shared" si="11"/>
        <v>DefinitionsC16</v>
      </c>
      <c r="B110" s="58" t="s">
        <v>128</v>
      </c>
      <c r="C110" s="58" t="s">
        <v>260</v>
      </c>
      <c r="D110" s="58" t="s">
        <v>12068</v>
      </c>
      <c r="E110" s="182" t="s">
        <v>12194</v>
      </c>
      <c r="F110" s="58" t="s">
        <v>12195</v>
      </c>
      <c r="G110" s="58" t="s">
        <v>12196</v>
      </c>
      <c r="H110" s="58" t="s">
        <v>12197</v>
      </c>
      <c r="I110" s="58" t="s">
        <v>12857</v>
      </c>
    </row>
    <row r="111" spans="1:9" ht="71.25">
      <c r="A111" s="58" t="str">
        <f t="shared" si="11"/>
        <v>DefinitionsC17</v>
      </c>
      <c r="B111" s="58" t="s">
        <v>128</v>
      </c>
      <c r="C111" s="58" t="s">
        <v>261</v>
      </c>
      <c r="D111" s="58" t="s">
        <v>270</v>
      </c>
      <c r="E111" s="59" t="s">
        <v>271</v>
      </c>
      <c r="F111" s="58" t="s">
        <v>272</v>
      </c>
      <c r="G111" s="58" t="s">
        <v>273</v>
      </c>
      <c r="H111" s="58" t="s">
        <v>12736</v>
      </c>
      <c r="I111" s="58" t="s">
        <v>12714</v>
      </c>
    </row>
    <row r="112" spans="1:9" ht="99.75">
      <c r="A112" s="58" t="str">
        <f t="shared" si="11"/>
        <v>DefinitionsC18</v>
      </c>
      <c r="B112" s="58" t="s">
        <v>128</v>
      </c>
      <c r="C112" s="58" t="s">
        <v>262</v>
      </c>
      <c r="D112" s="58" t="s">
        <v>12067</v>
      </c>
      <c r="E112" s="228" t="s">
        <v>12198</v>
      </c>
      <c r="F112" s="58" t="s">
        <v>12199</v>
      </c>
      <c r="G112" s="58" t="s">
        <v>12200</v>
      </c>
      <c r="H112" s="58" t="s">
        <v>12201</v>
      </c>
      <c r="I112" s="58" t="s">
        <v>12737</v>
      </c>
    </row>
    <row r="113" spans="1:9" ht="71.25">
      <c r="A113" s="58" t="str">
        <f t="shared" si="11"/>
        <v>DefinitionsC19</v>
      </c>
      <c r="B113" s="58" t="s">
        <v>128</v>
      </c>
      <c r="C113" s="58" t="s">
        <v>263</v>
      </c>
      <c r="D113" s="58" t="s">
        <v>189</v>
      </c>
      <c r="E113" s="59" t="s">
        <v>275</v>
      </c>
      <c r="F113" s="58" t="s">
        <v>276</v>
      </c>
      <c r="G113" s="58" t="s">
        <v>277</v>
      </c>
      <c r="H113" s="58" t="s">
        <v>189</v>
      </c>
      <c r="I113" s="58" t="s">
        <v>12715</v>
      </c>
    </row>
    <row r="114" spans="1:9" ht="114">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313.5">
      <c r="A115" s="58" t="str">
        <f t="shared" si="11"/>
        <v>DefinitionsC21</v>
      </c>
      <c r="B115" s="58" t="s">
        <v>128</v>
      </c>
      <c r="C115" s="58" t="s">
        <v>274</v>
      </c>
      <c r="D115" s="58" t="s">
        <v>12026</v>
      </c>
      <c r="E115" s="60" t="s">
        <v>12027</v>
      </c>
      <c r="F115" s="58" t="s">
        <v>12028</v>
      </c>
      <c r="G115" s="58" t="s">
        <v>12029</v>
      </c>
      <c r="H115" s="58" t="s">
        <v>12030</v>
      </c>
      <c r="I115" s="58" t="s">
        <v>12717</v>
      </c>
    </row>
    <row r="116" spans="1:9" ht="299.25">
      <c r="A116" s="58" t="str">
        <f t="shared" si="11"/>
        <v>DefinitionsC22</v>
      </c>
      <c r="B116" s="58" t="s">
        <v>128</v>
      </c>
      <c r="C116" s="58" t="s">
        <v>12069</v>
      </c>
      <c r="D116" s="58" t="s">
        <v>12163</v>
      </c>
      <c r="E116" s="60" t="s">
        <v>283</v>
      </c>
      <c r="F116" s="58" t="s">
        <v>284</v>
      </c>
      <c r="G116" s="58" t="s">
        <v>11854</v>
      </c>
      <c r="H116" s="58" t="s">
        <v>11855</v>
      </c>
      <c r="I116" s="58" t="s">
        <v>12718</v>
      </c>
    </row>
    <row r="117" spans="1:9" ht="171">
      <c r="A117" s="58" t="str">
        <f t="shared" si="11"/>
        <v>DefinitionsC23</v>
      </c>
      <c r="B117" s="58" t="s">
        <v>128</v>
      </c>
      <c r="C117" s="58" t="s">
        <v>12071</v>
      </c>
      <c r="D117" s="58" t="s">
        <v>725</v>
      </c>
      <c r="E117" s="60" t="s">
        <v>11850</v>
      </c>
      <c r="F117" s="58" t="s">
        <v>11851</v>
      </c>
      <c r="G117" s="58" t="s">
        <v>11852</v>
      </c>
      <c r="H117" s="58" t="s">
        <v>11853</v>
      </c>
      <c r="I117" s="58" t="s">
        <v>12719</v>
      </c>
    </row>
    <row r="118" spans="1:9" ht="99.75">
      <c r="A118" s="58" t="str">
        <f t="shared" si="11"/>
        <v>DefinitionsC24</v>
      </c>
      <c r="B118" s="58" t="s">
        <v>128</v>
      </c>
      <c r="C118" s="58" t="s">
        <v>12072</v>
      </c>
      <c r="D118" s="58" t="s">
        <v>285</v>
      </c>
      <c r="E118" s="59" t="s">
        <v>286</v>
      </c>
      <c r="F118" s="58" t="s">
        <v>287</v>
      </c>
      <c r="G118" s="58" t="s">
        <v>288</v>
      </c>
      <c r="H118" s="58" t="s">
        <v>12473</v>
      </c>
      <c r="I118" s="58" t="s">
        <v>12720</v>
      </c>
    </row>
    <row r="119" spans="1:9" ht="85.5">
      <c r="A119" s="58" t="str">
        <f t="shared" si="11"/>
        <v>DefinitionsC25</v>
      </c>
      <c r="B119" s="58" t="s">
        <v>128</v>
      </c>
      <c r="C119" s="58" t="s">
        <v>12079</v>
      </c>
      <c r="D119" s="58" t="s">
        <v>12070</v>
      </c>
      <c r="E119" s="234" t="s">
        <v>12202</v>
      </c>
      <c r="F119" s="58" t="s">
        <v>12203</v>
      </c>
      <c r="G119" s="58" t="s">
        <v>12204</v>
      </c>
      <c r="H119" s="58" t="s">
        <v>12205</v>
      </c>
      <c r="I119" s="58" t="s">
        <v>12738</v>
      </c>
    </row>
    <row r="120" spans="1:9" ht="28.5">
      <c r="A120" s="58" t="str">
        <f t="shared" si="8"/>
        <v>DeclarationD2</v>
      </c>
      <c r="B120" s="58" t="s">
        <v>289</v>
      </c>
      <c r="C120" s="58" t="s">
        <v>290</v>
      </c>
      <c r="D120" s="58" t="s">
        <v>12556</v>
      </c>
      <c r="E120" s="58" t="s">
        <v>12740</v>
      </c>
      <c r="F120" s="58" t="s">
        <v>12741</v>
      </c>
      <c r="G120" s="58" t="s">
        <v>12742</v>
      </c>
      <c r="H120" s="58" t="s">
        <v>12743</v>
      </c>
      <c r="I120" s="58" t="s">
        <v>12739</v>
      </c>
    </row>
    <row r="121" spans="1:9" ht="28.5">
      <c r="A121" s="58" t="str">
        <f t="shared" si="8"/>
        <v>DeclarationF3</v>
      </c>
      <c r="B121" s="58" t="s">
        <v>289</v>
      </c>
      <c r="C121" s="58" t="s">
        <v>291</v>
      </c>
      <c r="D121" s="58" t="s">
        <v>292</v>
      </c>
      <c r="E121" s="59" t="s">
        <v>293</v>
      </c>
      <c r="F121" s="58" t="s">
        <v>294</v>
      </c>
      <c r="G121" s="58" t="s">
        <v>295</v>
      </c>
      <c r="H121" s="58" t="s">
        <v>296</v>
      </c>
      <c r="I121" s="58" t="s">
        <v>12744</v>
      </c>
    </row>
    <row r="122" spans="1:9" ht="28.5">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2.75">
      <c r="A124" s="58" t="str">
        <f t="shared" si="8"/>
        <v>DeclarationB4</v>
      </c>
      <c r="B124" s="58" t="s">
        <v>289</v>
      </c>
      <c r="C124" s="58" t="s">
        <v>135</v>
      </c>
      <c r="D124" s="58" t="s">
        <v>12080</v>
      </c>
      <c r="E124" s="60" t="s">
        <v>12527</v>
      </c>
      <c r="F124" s="198" t="s">
        <v>12526</v>
      </c>
      <c r="G124" s="58" t="s">
        <v>12524</v>
      </c>
      <c r="H124" s="58" t="s">
        <v>12525</v>
      </c>
      <c r="I124" s="58" t="s">
        <v>12765</v>
      </c>
    </row>
    <row r="125" spans="1:9" ht="42.7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8.5">
      <c r="A130" s="58" t="str">
        <f t="shared" si="8"/>
        <v>DeclarationB10A</v>
      </c>
      <c r="B130" s="58" t="s">
        <v>289</v>
      </c>
      <c r="C130" s="58" t="s">
        <v>333</v>
      </c>
      <c r="D130" s="58" t="s">
        <v>328</v>
      </c>
      <c r="E130" s="59" t="s">
        <v>329</v>
      </c>
      <c r="F130" s="58" t="s">
        <v>330</v>
      </c>
      <c r="G130" s="58" t="s">
        <v>331</v>
      </c>
      <c r="H130" s="58" t="s">
        <v>332</v>
      </c>
      <c r="I130" s="58" t="s">
        <v>12751</v>
      </c>
    </row>
    <row r="131" spans="1:9" ht="28.5">
      <c r="A131" s="58" t="str">
        <f t="shared" si="8"/>
        <v>DeclarationB10C</v>
      </c>
      <c r="B131" s="58" t="s">
        <v>289</v>
      </c>
      <c r="C131" s="58" t="s">
        <v>334</v>
      </c>
      <c r="D131" s="58" t="s">
        <v>1246</v>
      </c>
      <c r="E131" s="59" t="s">
        <v>335</v>
      </c>
      <c r="F131" s="58" t="s">
        <v>336</v>
      </c>
      <c r="G131" s="58" t="s">
        <v>337</v>
      </c>
      <c r="H131" s="58" t="s">
        <v>338</v>
      </c>
      <c r="I131" s="58" t="s">
        <v>12752</v>
      </c>
    </row>
    <row r="132" spans="1:9" ht="28.5">
      <c r="A132" s="58" t="str">
        <f t="shared" si="8"/>
        <v>DeclarationB10B</v>
      </c>
      <c r="B132" s="58" t="s">
        <v>289</v>
      </c>
      <c r="C132" s="58" t="s">
        <v>339</v>
      </c>
      <c r="D132" s="58" t="s">
        <v>340</v>
      </c>
      <c r="E132" s="60" t="s">
        <v>341</v>
      </c>
      <c r="F132" s="58" t="s">
        <v>342</v>
      </c>
      <c r="G132" s="58" t="s">
        <v>343</v>
      </c>
      <c r="H132" s="58" t="s">
        <v>344</v>
      </c>
      <c r="I132" s="58" t="s">
        <v>12753</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71.25">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ht="28.5">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7">
      <c r="A153" s="58" t="str">
        <f t="shared" si="12"/>
        <v>Minerals ScopeB5</v>
      </c>
      <c r="B153" s="58" t="s">
        <v>12213</v>
      </c>
      <c r="C153" s="58" t="s">
        <v>141</v>
      </c>
      <c r="D153" s="58" t="s">
        <v>12557</v>
      </c>
      <c r="E153" s="227" t="s">
        <v>12558</v>
      </c>
      <c r="F153" s="58" t="s">
        <v>12559</v>
      </c>
      <c r="G153" s="58" t="s">
        <v>12560</v>
      </c>
      <c r="H153" s="58" t="s">
        <v>12561</v>
      </c>
      <c r="I153" s="58" t="s">
        <v>12927</v>
      </c>
    </row>
    <row r="154" spans="1:9" ht="156.7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7"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2.75">
      <c r="A180" s="58" t="str">
        <f t="shared" si="17"/>
        <v>Smelter ListL4</v>
      </c>
      <c r="B180" s="58" t="s">
        <v>492</v>
      </c>
      <c r="C180" s="58" t="s">
        <v>509</v>
      </c>
      <c r="D180" s="58" t="s">
        <v>522</v>
      </c>
      <c r="E180" s="59" t="s">
        <v>523</v>
      </c>
      <c r="F180" s="58" t="s">
        <v>524</v>
      </c>
      <c r="G180" s="58" t="s">
        <v>525</v>
      </c>
      <c r="H180" s="58" t="s">
        <v>526</v>
      </c>
      <c r="I180" s="58" t="s">
        <v>12779</v>
      </c>
    </row>
    <row r="181" spans="1:9" ht="42.75">
      <c r="A181" s="58" t="str">
        <f t="shared" si="17"/>
        <v>Smelter ListM4</v>
      </c>
      <c r="B181" s="58" t="s">
        <v>492</v>
      </c>
      <c r="C181" s="58" t="s">
        <v>515</v>
      </c>
      <c r="D181" s="58" t="s">
        <v>528</v>
      </c>
      <c r="E181" s="59" t="s">
        <v>529</v>
      </c>
      <c r="F181" s="58" t="s">
        <v>530</v>
      </c>
      <c r="G181" s="58" t="s">
        <v>531</v>
      </c>
      <c r="H181" s="58" t="s">
        <v>532</v>
      </c>
      <c r="I181" s="58" t="s">
        <v>12780</v>
      </c>
    </row>
    <row r="182" spans="1:9" ht="57">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8.5">
      <c r="A184" s="58" t="str">
        <f t="shared" si="17"/>
        <v>Smelter ListJ2</v>
      </c>
      <c r="B184" s="58" t="s">
        <v>492</v>
      </c>
      <c r="C184" s="58" t="s">
        <v>538</v>
      </c>
      <c r="D184" s="58" t="s">
        <v>539</v>
      </c>
      <c r="E184" s="58" t="s">
        <v>540</v>
      </c>
      <c r="F184" s="58" t="s">
        <v>541</v>
      </c>
      <c r="G184" s="58" t="s">
        <v>542</v>
      </c>
      <c r="H184" s="58" t="s">
        <v>543</v>
      </c>
      <c r="I184" s="199" t="s">
        <v>12783</v>
      </c>
    </row>
    <row r="185" spans="1:9" ht="28.5">
      <c r="A185" s="58" t="str">
        <f t="shared" si="17"/>
        <v>Smelter ListB2</v>
      </c>
      <c r="B185" s="58" t="s">
        <v>492</v>
      </c>
      <c r="C185" s="58" t="s">
        <v>129</v>
      </c>
      <c r="D185" s="199" t="s">
        <v>544</v>
      </c>
      <c r="E185" s="58" t="s">
        <v>545</v>
      </c>
      <c r="F185" s="58" t="s">
        <v>546</v>
      </c>
      <c r="G185" s="58" t="s">
        <v>547</v>
      </c>
      <c r="H185" s="58" t="s">
        <v>548</v>
      </c>
      <c r="I185" s="199" t="s">
        <v>12784</v>
      </c>
    </row>
    <row r="186" spans="1:9" ht="142.5">
      <c r="A186" s="58" t="str">
        <f t="shared" si="17"/>
        <v>Smelter ListB3</v>
      </c>
      <c r="B186" s="58" t="s">
        <v>492</v>
      </c>
      <c r="C186" s="58" t="s">
        <v>134</v>
      </c>
      <c r="D186" s="199" t="s">
        <v>12044</v>
      </c>
      <c r="E186" s="58" t="s">
        <v>12476</v>
      </c>
      <c r="F186" s="62" t="s">
        <v>12478</v>
      </c>
      <c r="G186" s="62" t="s">
        <v>12479</v>
      </c>
      <c r="H186" s="62" t="s">
        <v>12481</v>
      </c>
      <c r="I186" s="199" t="s">
        <v>12853</v>
      </c>
    </row>
    <row r="187" spans="1:9" ht="103.7"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8.5">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8.5">
      <c r="A204" s="58" t="str">
        <f t="shared" si="18"/>
        <v>Mine ListB2</v>
      </c>
      <c r="B204" s="58" t="s">
        <v>12043</v>
      </c>
      <c r="C204" s="58" t="s">
        <v>129</v>
      </c>
      <c r="D204" s="199" t="s">
        <v>544</v>
      </c>
      <c r="E204" s="58" t="s">
        <v>545</v>
      </c>
      <c r="F204" s="58" t="s">
        <v>546</v>
      </c>
      <c r="G204" s="58" t="s">
        <v>547</v>
      </c>
      <c r="H204" s="58" t="s">
        <v>548</v>
      </c>
      <c r="I204" s="199" t="s">
        <v>12784</v>
      </c>
    </row>
    <row r="205" spans="1:9" ht="199.5">
      <c r="A205" s="58" t="str">
        <f t="shared" si="18"/>
        <v>Mine ListB3</v>
      </c>
      <c r="B205" s="58" t="s">
        <v>12043</v>
      </c>
      <c r="C205" s="58" t="s">
        <v>134</v>
      </c>
      <c r="D205" s="199" t="s">
        <v>12166</v>
      </c>
      <c r="E205" s="58" t="s">
        <v>12482</v>
      </c>
      <c r="F205" s="62" t="s">
        <v>12483</v>
      </c>
      <c r="G205" s="62" t="s">
        <v>12484</v>
      </c>
      <c r="H205" s="62" t="s">
        <v>12485</v>
      </c>
      <c r="I205" s="199" t="s">
        <v>12854</v>
      </c>
    </row>
    <row r="206" spans="1:9" ht="28.5">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7">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8.5">
      <c r="A215" s="58" t="s">
        <v>584</v>
      </c>
      <c r="B215" s="58" t="s">
        <v>552</v>
      </c>
      <c r="C215" s="58" t="s">
        <v>585</v>
      </c>
      <c r="D215" s="58" t="s">
        <v>586</v>
      </c>
      <c r="E215" s="58" t="s">
        <v>587</v>
      </c>
      <c r="F215" s="58" t="s">
        <v>588</v>
      </c>
      <c r="G215" s="58" t="s">
        <v>589</v>
      </c>
      <c r="H215" s="58" t="s">
        <v>590</v>
      </c>
      <c r="I215" s="58" t="s">
        <v>12864</v>
      </c>
    </row>
    <row r="216" spans="1:9" ht="28.5">
      <c r="A216" s="58" t="str">
        <f>B216&amp;C216</f>
        <v>CheckerB63</v>
      </c>
      <c r="B216" s="58" t="s">
        <v>552</v>
      </c>
      <c r="C216" s="58" t="s">
        <v>591</v>
      </c>
      <c r="D216" s="58" t="s">
        <v>586</v>
      </c>
      <c r="E216" s="58" t="s">
        <v>587</v>
      </c>
      <c r="F216" s="58" t="s">
        <v>588</v>
      </c>
      <c r="G216" s="58" t="s">
        <v>589</v>
      </c>
      <c r="H216" s="58" t="s">
        <v>590</v>
      </c>
      <c r="I216" s="58" t="s">
        <v>12864</v>
      </c>
    </row>
    <row r="217" spans="1:9" ht="28.5">
      <c r="A217" s="58" t="str">
        <f>B217&amp;C217</f>
        <v>CheckerB64</v>
      </c>
      <c r="B217" s="58" t="s">
        <v>552</v>
      </c>
      <c r="C217" s="58" t="s">
        <v>592</v>
      </c>
      <c r="D217" s="58" t="s">
        <v>586</v>
      </c>
      <c r="E217" s="58" t="s">
        <v>587</v>
      </c>
      <c r="F217" s="58" t="s">
        <v>588</v>
      </c>
      <c r="G217" s="58" t="s">
        <v>589</v>
      </c>
      <c r="H217" s="58" t="s">
        <v>590</v>
      </c>
      <c r="I217" s="58" t="s">
        <v>12864</v>
      </c>
    </row>
    <row r="218" spans="1:9" ht="28.5">
      <c r="A218" s="58" t="str">
        <f>B218&amp;C218</f>
        <v>CheckerB65</v>
      </c>
      <c r="B218" s="58" t="s">
        <v>552</v>
      </c>
      <c r="C218" s="58" t="s">
        <v>593</v>
      </c>
      <c r="D218" s="58" t="s">
        <v>586</v>
      </c>
      <c r="E218" s="58" t="s">
        <v>587</v>
      </c>
      <c r="F218" s="58" t="s">
        <v>588</v>
      </c>
      <c r="G218" s="58" t="s">
        <v>589</v>
      </c>
      <c r="H218" s="58" t="s">
        <v>590</v>
      </c>
      <c r="I218" s="58" t="s">
        <v>12864</v>
      </c>
    </row>
    <row r="219" spans="1:9" ht="28.5">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8.5">
      <c r="A220" s="58" t="str">
        <f t="shared" si="19"/>
        <v>CheckerJ4</v>
      </c>
      <c r="B220" s="58" t="s">
        <v>552</v>
      </c>
      <c r="C220" s="58" t="s">
        <v>502</v>
      </c>
      <c r="D220" s="58" t="s">
        <v>600</v>
      </c>
      <c r="E220" s="58" t="s">
        <v>601</v>
      </c>
      <c r="F220" s="58" t="s">
        <v>602</v>
      </c>
      <c r="G220" s="58" t="s">
        <v>603</v>
      </c>
      <c r="H220" s="58" t="s">
        <v>604</v>
      </c>
      <c r="I220" s="58" t="s">
        <v>12866</v>
      </c>
    </row>
    <row r="221" spans="1:9" ht="28.5">
      <c r="A221" s="58" t="str">
        <f t="shared" si="19"/>
        <v>CheckerJ5</v>
      </c>
      <c r="B221" s="58" t="s">
        <v>552</v>
      </c>
      <c r="C221" s="58" t="s">
        <v>605</v>
      </c>
      <c r="D221" s="58" t="s">
        <v>606</v>
      </c>
      <c r="E221" s="58" t="s">
        <v>607</v>
      </c>
      <c r="F221" s="58" t="s">
        <v>608</v>
      </c>
      <c r="G221" s="58" t="s">
        <v>609</v>
      </c>
      <c r="H221" s="58" t="s">
        <v>610</v>
      </c>
      <c r="I221" s="58" t="s">
        <v>12867</v>
      </c>
    </row>
    <row r="222" spans="1:9" ht="28.5">
      <c r="A222" s="58" t="str">
        <f t="shared" si="19"/>
        <v>CheckerJ6</v>
      </c>
      <c r="B222" s="58" t="s">
        <v>552</v>
      </c>
      <c r="C222" s="58" t="s">
        <v>611</v>
      </c>
      <c r="D222" s="58" t="s">
        <v>612</v>
      </c>
      <c r="E222" s="58" t="s">
        <v>613</v>
      </c>
      <c r="F222" s="58" t="s">
        <v>614</v>
      </c>
      <c r="G222" s="58" t="s">
        <v>615</v>
      </c>
      <c r="H222" s="58" t="s">
        <v>616</v>
      </c>
      <c r="I222" s="58" t="s">
        <v>12868</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12870</v>
      </c>
    </row>
    <row r="226" spans="1:9" ht="28.5">
      <c r="A226" s="58" t="str">
        <f t="shared" si="19"/>
        <v>CheckerJ9</v>
      </c>
      <c r="B226" s="58" t="s">
        <v>552</v>
      </c>
      <c r="C226" s="58" t="s">
        <v>619</v>
      </c>
      <c r="D226" s="58" t="s">
        <v>12083</v>
      </c>
      <c r="E226" s="58" t="s">
        <v>12096</v>
      </c>
      <c r="F226" s="58" t="s">
        <v>12097</v>
      </c>
      <c r="G226" s="58" t="s">
        <v>12098</v>
      </c>
      <c r="H226" s="58" t="s">
        <v>12099</v>
      </c>
      <c r="I226" s="58" t="s">
        <v>12871</v>
      </c>
    </row>
    <row r="227" spans="1:9" ht="28.5">
      <c r="A227" s="58" t="str">
        <f t="shared" si="19"/>
        <v>CheckerJ10</v>
      </c>
      <c r="B227" s="58" t="s">
        <v>552</v>
      </c>
      <c r="C227" s="58" t="s">
        <v>620</v>
      </c>
      <c r="D227" s="58" t="s">
        <v>12084</v>
      </c>
      <c r="E227" s="58" t="s">
        <v>12100</v>
      </c>
      <c r="F227" s="58" t="s">
        <v>12101</v>
      </c>
      <c r="G227" s="58" t="s">
        <v>12102</v>
      </c>
      <c r="H227" s="58" t="s">
        <v>12103</v>
      </c>
      <c r="I227" s="58" t="s">
        <v>12872</v>
      </c>
    </row>
    <row r="228" spans="1:9" ht="42.75">
      <c r="A228" s="58" t="str">
        <f t="shared" si="19"/>
        <v>CheckerJ11</v>
      </c>
      <c r="B228" s="58" t="s">
        <v>552</v>
      </c>
      <c r="C228" s="58" t="s">
        <v>621</v>
      </c>
      <c r="D228" s="58" t="s">
        <v>12085</v>
      </c>
      <c r="E228" s="58" t="s">
        <v>12104</v>
      </c>
      <c r="F228" s="58" t="s">
        <v>12105</v>
      </c>
      <c r="G228" s="58" t="s">
        <v>12106</v>
      </c>
      <c r="H228" s="58" t="s">
        <v>12107</v>
      </c>
      <c r="I228" s="58" t="s">
        <v>12873</v>
      </c>
    </row>
    <row r="229" spans="1:9" ht="42.7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71.25">
      <c r="A251" s="58" t="str">
        <f t="shared" si="19"/>
        <v>CheckerJ38</v>
      </c>
      <c r="B251" s="58" t="s">
        <v>552</v>
      </c>
      <c r="C251" s="58" t="s">
        <v>11964</v>
      </c>
      <c r="D251" s="58" t="s">
        <v>12896</v>
      </c>
      <c r="E251" s="59" t="s">
        <v>12897</v>
      </c>
      <c r="F251" s="58" t="s">
        <v>12898</v>
      </c>
      <c r="G251" s="58" t="s">
        <v>12899</v>
      </c>
      <c r="H251" s="58" t="s">
        <v>12900</v>
      </c>
      <c r="I251" s="58" t="s">
        <v>12901</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2.75">
      <c r="A254" s="58" t="str">
        <f t="shared" si="23"/>
        <v>CheckerJ42</v>
      </c>
      <c r="B254" s="58" t="s">
        <v>552</v>
      </c>
      <c r="C254" s="58" t="s">
        <v>12006</v>
      </c>
      <c r="D254" s="58" t="s">
        <v>12015</v>
      </c>
      <c r="E254" s="59" t="s">
        <v>12014</v>
      </c>
      <c r="F254" s="58" t="s">
        <v>12016</v>
      </c>
      <c r="G254" s="58" t="s">
        <v>12017</v>
      </c>
      <c r="H254" s="58" t="s">
        <v>12018</v>
      </c>
      <c r="I254" s="58" t="s">
        <v>12902</v>
      </c>
    </row>
    <row r="255" spans="1:9" ht="42.75">
      <c r="A255" s="58" t="str">
        <f t="shared" si="23"/>
        <v>CheckerJ43</v>
      </c>
      <c r="B255" s="58" t="s">
        <v>552</v>
      </c>
      <c r="C255" s="58" t="s">
        <v>12007</v>
      </c>
      <c r="D255" s="58" t="s">
        <v>12015</v>
      </c>
      <c r="E255" s="59" t="s">
        <v>12014</v>
      </c>
      <c r="F255" s="58" t="s">
        <v>12016</v>
      </c>
      <c r="G255" s="58" t="s">
        <v>12017</v>
      </c>
      <c r="H255" s="58" t="s">
        <v>12018</v>
      </c>
      <c r="I255" s="58" t="s">
        <v>12902</v>
      </c>
    </row>
    <row r="256" spans="1:9" ht="42.75">
      <c r="A256" s="58" t="str">
        <f t="shared" si="23"/>
        <v>CheckerJ44</v>
      </c>
      <c r="B256" s="58" t="s">
        <v>552</v>
      </c>
      <c r="C256" s="58" t="s">
        <v>12008</v>
      </c>
      <c r="D256" s="58" t="s">
        <v>12015</v>
      </c>
      <c r="E256" s="59" t="s">
        <v>12014</v>
      </c>
      <c r="F256" s="58" t="s">
        <v>12016</v>
      </c>
      <c r="G256" s="58" t="s">
        <v>12017</v>
      </c>
      <c r="H256" s="58" t="s">
        <v>12018</v>
      </c>
      <c r="I256" s="58" t="s">
        <v>12902</v>
      </c>
    </row>
    <row r="257" spans="1:9" ht="42.75">
      <c r="A257" s="58" t="str">
        <f t="shared" si="23"/>
        <v>CheckerJ45</v>
      </c>
      <c r="B257" s="58" t="s">
        <v>552</v>
      </c>
      <c r="C257" s="58" t="s">
        <v>12009</v>
      </c>
      <c r="D257" s="58" t="s">
        <v>12015</v>
      </c>
      <c r="E257" s="59" t="s">
        <v>12014</v>
      </c>
      <c r="F257" s="58" t="s">
        <v>12016</v>
      </c>
      <c r="G257" s="58" t="s">
        <v>12017</v>
      </c>
      <c r="H257" s="58" t="s">
        <v>12018</v>
      </c>
      <c r="I257" s="58" t="s">
        <v>12902</v>
      </c>
    </row>
    <row r="258" spans="1:9" ht="42.75">
      <c r="A258" s="58" t="str">
        <f t="shared" si="23"/>
        <v>CheckerJ46</v>
      </c>
      <c r="B258" s="58" t="s">
        <v>552</v>
      </c>
      <c r="C258" s="58" t="s">
        <v>12010</v>
      </c>
      <c r="D258" s="58" t="s">
        <v>12015</v>
      </c>
      <c r="E258" s="59" t="s">
        <v>12014</v>
      </c>
      <c r="F258" s="58" t="s">
        <v>12016</v>
      </c>
      <c r="G258" s="58" t="s">
        <v>12017</v>
      </c>
      <c r="H258" s="58" t="s">
        <v>12018</v>
      </c>
      <c r="I258" s="58" t="s">
        <v>12902</v>
      </c>
    </row>
    <row r="259" spans="1:9" ht="42.75">
      <c r="A259" s="58" t="str">
        <f t="shared" si="23"/>
        <v>CheckerJ47</v>
      </c>
      <c r="B259" s="58" t="s">
        <v>552</v>
      </c>
      <c r="C259" s="58" t="s">
        <v>12011</v>
      </c>
      <c r="D259" s="58" t="s">
        <v>12015</v>
      </c>
      <c r="E259" s="59" t="s">
        <v>12014</v>
      </c>
      <c r="F259" s="58" t="s">
        <v>12016</v>
      </c>
      <c r="G259" s="58" t="s">
        <v>12017</v>
      </c>
      <c r="H259" s="58" t="s">
        <v>12018</v>
      </c>
      <c r="I259" s="58" t="s">
        <v>12902</v>
      </c>
    </row>
    <row r="260" spans="1:9" ht="42.75">
      <c r="A260" s="58" t="str">
        <f t="shared" si="23"/>
        <v>CheckerJ48</v>
      </c>
      <c r="B260" s="58" t="s">
        <v>552</v>
      </c>
      <c r="C260" s="58" t="s">
        <v>12012</v>
      </c>
      <c r="D260" s="58" t="s">
        <v>12015</v>
      </c>
      <c r="E260" s="59" t="s">
        <v>12014</v>
      </c>
      <c r="F260" s="58" t="s">
        <v>12016</v>
      </c>
      <c r="G260" s="58" t="s">
        <v>12017</v>
      </c>
      <c r="H260" s="58" t="s">
        <v>12018</v>
      </c>
      <c r="I260" s="58" t="s">
        <v>12902</v>
      </c>
    </row>
    <row r="261" spans="1:9" ht="42.75">
      <c r="A261" s="58" t="str">
        <f t="shared" si="23"/>
        <v>CheckerJ49</v>
      </c>
      <c r="B261" s="58" t="s">
        <v>552</v>
      </c>
      <c r="C261" s="58" t="s">
        <v>12013</v>
      </c>
      <c r="D261" s="58" t="s">
        <v>12015</v>
      </c>
      <c r="E261" s="59" t="s">
        <v>12014</v>
      </c>
      <c r="F261" s="58" t="s">
        <v>12016</v>
      </c>
      <c r="G261" s="58" t="s">
        <v>12017</v>
      </c>
      <c r="H261" s="58" t="s">
        <v>12018</v>
      </c>
      <c r="I261" s="58" t="s">
        <v>12902</v>
      </c>
    </row>
    <row r="262" spans="1:9" ht="28.5">
      <c r="A262" s="58" t="str">
        <f t="shared" si="19"/>
        <v>CheckerJ65</v>
      </c>
      <c r="B262" s="58" t="s">
        <v>552</v>
      </c>
      <c r="C262" s="58" t="s">
        <v>623</v>
      </c>
      <c r="D262" s="58" t="s">
        <v>627</v>
      </c>
      <c r="E262" s="59" t="s">
        <v>628</v>
      </c>
      <c r="F262" s="200" t="s">
        <v>629</v>
      </c>
      <c r="G262" s="58" t="s">
        <v>630</v>
      </c>
      <c r="H262" s="58" t="s">
        <v>631</v>
      </c>
      <c r="I262" s="58" t="s">
        <v>12903</v>
      </c>
    </row>
    <row r="263" spans="1:9" ht="28.5">
      <c r="A263" s="58" t="str">
        <f t="shared" si="19"/>
        <v>CheckerJ66</v>
      </c>
      <c r="B263" s="58" t="s">
        <v>552</v>
      </c>
      <c r="C263" s="58" t="s">
        <v>624</v>
      </c>
      <c r="D263" s="58" t="s">
        <v>627</v>
      </c>
      <c r="E263" s="59" t="s">
        <v>628</v>
      </c>
      <c r="F263" s="200" t="s">
        <v>629</v>
      </c>
      <c r="G263" s="58" t="s">
        <v>630</v>
      </c>
      <c r="H263" s="58" t="s">
        <v>631</v>
      </c>
      <c r="I263" s="58" t="s">
        <v>12903</v>
      </c>
    </row>
    <row r="264" spans="1:9" ht="28.5">
      <c r="A264" s="58" t="str">
        <f t="shared" si="19"/>
        <v>CheckerJ67</v>
      </c>
      <c r="B264" s="58" t="s">
        <v>552</v>
      </c>
      <c r="C264" s="58" t="s">
        <v>625</v>
      </c>
      <c r="D264" s="58" t="s">
        <v>627</v>
      </c>
      <c r="E264" s="59" t="s">
        <v>628</v>
      </c>
      <c r="F264" s="200" t="s">
        <v>629</v>
      </c>
      <c r="G264" s="58" t="s">
        <v>630</v>
      </c>
      <c r="H264" s="58" t="s">
        <v>631</v>
      </c>
      <c r="I264" s="58" t="s">
        <v>12903</v>
      </c>
    </row>
    <row r="265" spans="1:9" ht="28.5">
      <c r="A265" s="58" t="str">
        <f t="shared" si="19"/>
        <v>CheckerJ68</v>
      </c>
      <c r="B265" s="58" t="s">
        <v>552</v>
      </c>
      <c r="C265" s="58" t="s">
        <v>626</v>
      </c>
      <c r="D265" s="58" t="s">
        <v>627</v>
      </c>
      <c r="E265" s="59" t="s">
        <v>628</v>
      </c>
      <c r="F265" s="200" t="s">
        <v>629</v>
      </c>
      <c r="G265" s="58" t="s">
        <v>630</v>
      </c>
      <c r="H265" s="58" t="s">
        <v>631</v>
      </c>
      <c r="I265" s="58" t="s">
        <v>12903</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8.5">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5">
      <c r="A271" s="58" t="s">
        <v>651</v>
      </c>
      <c r="B271" s="58" t="s">
        <v>649</v>
      </c>
      <c r="C271" s="58"/>
      <c r="D271" s="58"/>
      <c r="E271" s="59"/>
      <c r="F271" s="58"/>
      <c r="G271" s="58"/>
      <c r="H271" s="58"/>
      <c r="I271" s="58"/>
    </row>
    <row r="272" spans="1:9" s="68" customFormat="1" ht="1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12907</v>
      </c>
    </row>
    <row r="274" spans="1:9" s="68" customFormat="1" ht="28.5">
      <c r="A274" s="58" t="s">
        <v>410</v>
      </c>
      <c r="B274" s="58"/>
      <c r="C274" s="58"/>
      <c r="D274" s="58" t="s">
        <v>657</v>
      </c>
      <c r="E274" s="59" t="s">
        <v>658</v>
      </c>
      <c r="F274" s="58" t="s">
        <v>659</v>
      </c>
      <c r="G274" s="67" t="s">
        <v>660</v>
      </c>
      <c r="H274" s="58" t="s">
        <v>661</v>
      </c>
      <c r="I274" s="58" t="s">
        <v>12908</v>
      </c>
    </row>
    <row r="275" spans="1:9" s="68" customFormat="1" ht="28.5">
      <c r="A275" s="58" t="s">
        <v>410</v>
      </c>
      <c r="B275" s="58"/>
      <c r="C275" s="58"/>
      <c r="D275" s="58" t="s">
        <v>662</v>
      </c>
      <c r="E275" s="59" t="s">
        <v>663</v>
      </c>
      <c r="F275" s="58" t="s">
        <v>664</v>
      </c>
      <c r="G275" s="67" t="s">
        <v>665</v>
      </c>
      <c r="H275" s="58" t="s">
        <v>666</v>
      </c>
      <c r="I275" s="58" t="s">
        <v>12909</v>
      </c>
    </row>
    <row r="276" spans="1:9" s="68" customFormat="1" ht="71.25">
      <c r="A276" s="58" t="s">
        <v>410</v>
      </c>
      <c r="B276" s="58"/>
      <c r="C276" s="58"/>
      <c r="D276" s="58" t="s">
        <v>667</v>
      </c>
      <c r="E276" s="59" t="s">
        <v>668</v>
      </c>
      <c r="F276" s="58" t="s">
        <v>669</v>
      </c>
      <c r="G276" s="67" t="s">
        <v>670</v>
      </c>
      <c r="H276" s="58" t="s">
        <v>671</v>
      </c>
      <c r="I276" s="58" t="s">
        <v>12910</v>
      </c>
    </row>
    <row r="277" spans="1:9" s="68" customFormat="1" ht="28.5">
      <c r="A277" s="58" t="s">
        <v>410</v>
      </c>
      <c r="B277" s="58"/>
      <c r="C277" s="58"/>
      <c r="D277" s="58" t="s">
        <v>672</v>
      </c>
      <c r="E277" s="59" t="s">
        <v>673</v>
      </c>
      <c r="F277" s="58" t="s">
        <v>674</v>
      </c>
      <c r="G277" s="67" t="s">
        <v>675</v>
      </c>
      <c r="H277" s="58" t="s">
        <v>676</v>
      </c>
      <c r="I277" s="58" t="s">
        <v>12911</v>
      </c>
    </row>
    <row r="278" spans="1:9" s="68" customFormat="1" ht="28.5">
      <c r="A278" s="58" t="s">
        <v>410</v>
      </c>
      <c r="B278" s="58"/>
      <c r="C278" s="58"/>
      <c r="D278" s="58" t="s">
        <v>677</v>
      </c>
      <c r="E278" s="59" t="s">
        <v>678</v>
      </c>
      <c r="F278" s="58" t="s">
        <v>679</v>
      </c>
      <c r="G278" s="67" t="s">
        <v>680</v>
      </c>
      <c r="H278" s="58" t="s">
        <v>681</v>
      </c>
      <c r="I278" s="58" t="s">
        <v>12913</v>
      </c>
    </row>
    <row r="279" spans="1:9" s="68" customFormat="1" ht="85.5">
      <c r="A279" s="58" t="s">
        <v>410</v>
      </c>
      <c r="B279" s="58"/>
      <c r="C279" s="58"/>
      <c r="D279" s="58" t="s">
        <v>682</v>
      </c>
      <c r="E279" s="59" t="s">
        <v>683</v>
      </c>
      <c r="F279" s="58" t="s">
        <v>684</v>
      </c>
      <c r="G279" s="67" t="s">
        <v>685</v>
      </c>
      <c r="H279" s="58" t="s">
        <v>686</v>
      </c>
      <c r="I279" s="58" t="s">
        <v>12912</v>
      </c>
    </row>
    <row r="280" spans="1:9" s="68" customFormat="1" ht="15">
      <c r="A280" s="58"/>
      <c r="B280" s="58"/>
      <c r="C280" s="58"/>
      <c r="D280" s="58"/>
      <c r="E280" s="65"/>
      <c r="F280" s="58"/>
      <c r="G280" s="58"/>
      <c r="H280" s="58"/>
    </row>
    <row r="281" spans="1:9" s="68" customFormat="1" ht="15">
      <c r="A281" s="58"/>
      <c r="B281" s="58"/>
      <c r="C281" s="58"/>
      <c r="D281" s="58"/>
      <c r="E281" s="65"/>
      <c r="F281" s="58"/>
      <c r="G281" s="58"/>
      <c r="H281" s="58"/>
    </row>
    <row r="282" spans="1:9" s="68" customFormat="1" ht="15">
      <c r="A282" s="58"/>
      <c r="B282" s="58"/>
      <c r="C282" s="58"/>
      <c r="D282" s="58"/>
      <c r="E282" s="65"/>
      <c r="F282" s="58"/>
      <c r="G282" s="58"/>
      <c r="H282" s="58"/>
    </row>
    <row r="283" spans="1:9" s="68" customFormat="1" ht="15">
      <c r="A283" s="58"/>
      <c r="B283" s="58"/>
      <c r="C283" s="58"/>
      <c r="D283" s="58"/>
      <c r="E283" s="65"/>
      <c r="F283" s="58"/>
      <c r="G283" s="58"/>
      <c r="H283" s="58"/>
    </row>
    <row r="284" spans="1:9" s="68" customFormat="1" ht="15">
      <c r="A284" s="58"/>
      <c r="B284" s="58"/>
      <c r="C284" s="58"/>
      <c r="D284" s="58"/>
      <c r="E284" s="65"/>
      <c r="F284" s="58"/>
      <c r="G284" s="58"/>
      <c r="H284" s="58"/>
    </row>
    <row r="285" spans="1:9" s="68" customFormat="1" ht="15">
      <c r="A285" s="58"/>
      <c r="B285" s="58"/>
      <c r="C285" s="58"/>
      <c r="D285" s="58"/>
      <c r="E285" s="65"/>
      <c r="F285" s="58"/>
      <c r="G285" s="58"/>
      <c r="H285" s="58"/>
    </row>
    <row r="286" spans="1:9" s="68" customFormat="1" ht="15">
      <c r="A286" s="58"/>
      <c r="B286" s="58"/>
      <c r="C286" s="58"/>
      <c r="D286" s="58"/>
      <c r="E286" s="65"/>
      <c r="F286" s="58"/>
      <c r="G286" s="58"/>
      <c r="H286" s="58"/>
    </row>
    <row r="287" spans="1:9" s="68" customFormat="1" ht="15">
      <c r="A287" s="58"/>
      <c r="B287" s="58"/>
      <c r="C287" s="58"/>
      <c r="D287" s="58"/>
      <c r="E287" s="65"/>
      <c r="F287" s="58"/>
      <c r="G287" s="58"/>
      <c r="H287" s="58"/>
    </row>
    <row r="288" spans="1:9"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row r="944" spans="1:8" s="68" customFormat="1" ht="1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5546875" defaultRowHeight="12.75"/>
  <cols>
    <col min="1" max="1" width="25.1406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5546875" defaultRowHeight="12.75"/>
  <cols>
    <col min="1" max="1" width="13.5703125" style="2" customWidth="1"/>
    <col min="2" max="2" width="31.42578125" style="2" customWidth="1"/>
    <col min="3" max="3" width="32.140625" style="2" customWidth="1"/>
    <col min="4" max="16384" width="10.8554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defaultColWidth="13.42578125" defaultRowHeight="12.75"/>
  <cols>
    <col min="1" max="1" width="1.140625" style="2" customWidth="1"/>
    <col min="2" max="2" width="12.42578125" style="2" customWidth="1"/>
    <col min="3" max="3" width="14" style="2" customWidth="1"/>
    <col min="4" max="4" width="20.85546875" style="158" customWidth="1"/>
    <col min="5" max="5" width="51.5703125" style="2" customWidth="1"/>
    <col min="6" max="6" width="65.140625" style="2" customWidth="1"/>
    <col min="7" max="7" width="1.140625" style="2" customWidth="1"/>
    <col min="8" max="16384" width="13.42578125" style="2"/>
  </cols>
  <sheetData>
    <row r="1" spans="1:7" ht="13.5"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100000000000001"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ht="22.5">
      <c r="A12" s="237"/>
      <c r="B12" s="151" t="s">
        <v>704</v>
      </c>
      <c r="C12" s="152" t="s">
        <v>705</v>
      </c>
      <c r="D12" s="153" t="s">
        <v>706</v>
      </c>
      <c r="E12" s="152" t="s">
        <v>707</v>
      </c>
      <c r="F12" s="152" t="s">
        <v>708</v>
      </c>
      <c r="G12" s="143"/>
    </row>
    <row r="13" spans="1:7" ht="78.75">
      <c r="A13" s="237"/>
      <c r="B13" s="203">
        <v>1</v>
      </c>
      <c r="C13" s="154" t="s">
        <v>11807</v>
      </c>
      <c r="D13" s="155">
        <v>44876</v>
      </c>
      <c r="E13" s="154" t="s">
        <v>729</v>
      </c>
      <c r="F13" s="156" t="s">
        <v>717</v>
      </c>
      <c r="G13" s="143"/>
    </row>
    <row r="14" spans="1:7" ht="78.75">
      <c r="A14" s="237"/>
      <c r="B14" s="207">
        <v>1.01</v>
      </c>
      <c r="C14" s="154" t="s">
        <v>11807</v>
      </c>
      <c r="D14" s="155">
        <v>44909</v>
      </c>
      <c r="E14" s="154" t="s">
        <v>12041</v>
      </c>
      <c r="F14" s="156" t="s">
        <v>717</v>
      </c>
      <c r="G14" s="143"/>
    </row>
    <row r="15" spans="1:7" ht="78.75">
      <c r="A15" s="237"/>
      <c r="B15" s="207">
        <v>1.1000000000000001</v>
      </c>
      <c r="C15" s="154" t="s">
        <v>11807</v>
      </c>
      <c r="D15" s="155">
        <v>45226</v>
      </c>
      <c r="E15" s="154" t="s">
        <v>12528</v>
      </c>
      <c r="F15" s="156" t="s">
        <v>12042</v>
      </c>
      <c r="G15" s="143"/>
    </row>
    <row r="16" spans="1:7" ht="56.25">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3.5" thickBot="1">
      <c r="A18" s="238"/>
      <c r="B18" s="242" t="str">
        <f ca="1">OFFSET(L!$C$1,MATCH("General"&amp;"Cpy",L!$A:$A,0)-1,SL,,)</f>
        <v>© 2025 Responsible Minerals Initiative. All rights reserved.</v>
      </c>
      <c r="C18" s="242"/>
      <c r="D18" s="242"/>
      <c r="E18" s="242"/>
      <c r="F18" s="242"/>
      <c r="G18" s="157"/>
    </row>
    <row r="19" spans="1:7" ht="13.5"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5546875" defaultRowHeight="12.75"/>
  <cols>
    <col min="1" max="1" width="2.140625" style="127" customWidth="1"/>
    <col min="2" max="2" width="43.42578125" style="127" customWidth="1"/>
    <col min="3" max="3" width="128.85546875" style="127" customWidth="1"/>
    <col min="4" max="5" width="2.140625" style="127" customWidth="1"/>
    <col min="6" max="6" width="63.5703125" style="127" customWidth="1"/>
    <col min="7" max="7" width="6" style="127" customWidth="1"/>
    <col min="8" max="16384" width="10.85546875" style="127"/>
  </cols>
  <sheetData>
    <row r="1" spans="1:8" ht="90.6"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6"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3.5" thickBot="1">
      <c r="A27" s="161"/>
      <c r="B27" s="162"/>
      <c r="C27" s="162"/>
      <c r="D27" s="247"/>
    </row>
    <row r="28" spans="1:5" ht="13.5"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abSelected="1" topLeftCell="A34" zoomScaleNormal="100" zoomScalePageLayoutView="70" workbookViewId="0">
      <selection activeCell="G40" sqref="G40:J40"/>
    </sheetView>
  </sheetViews>
  <sheetFormatPr defaultColWidth="10.85546875" defaultRowHeight="12.75"/>
  <cols>
    <col min="1" max="1" width="2.140625" style="2" customWidth="1"/>
    <col min="2" max="2" width="101.5703125" style="2" customWidth="1"/>
    <col min="3" max="3" width="2" style="2" customWidth="1"/>
    <col min="4" max="5" width="20.42578125" style="2" customWidth="1"/>
    <col min="6" max="6" width="2" style="2" customWidth="1"/>
    <col min="7" max="9" width="20.42578125" style="2" customWidth="1"/>
    <col min="10" max="10" width="21.85546875" style="2" customWidth="1"/>
    <col min="11" max="11" width="2" style="2" customWidth="1"/>
    <col min="12" max="12" width="4.42578125" style="2" hidden="1" customWidth="1"/>
    <col min="13" max="15" width="5.85546875" style="2" hidden="1" customWidth="1"/>
    <col min="16" max="24" width="11.140625" style="2" hidden="1" customWidth="1"/>
    <col min="25" max="28" width="10.85546875" style="2" hidden="1" customWidth="1"/>
    <col min="29" max="16384" width="10.85546875" style="2"/>
  </cols>
  <sheetData>
    <row r="1" spans="1:44" ht="15.75" thickTop="1">
      <c r="A1" s="295"/>
      <c r="B1" s="296"/>
      <c r="C1" s="296"/>
      <c r="D1" s="296"/>
      <c r="E1" s="296"/>
      <c r="F1" s="296"/>
      <c r="G1" s="296"/>
      <c r="H1" s="296"/>
      <c r="I1" s="296"/>
      <c r="J1" s="296"/>
      <c r="K1" s="297"/>
      <c r="L1" s="1"/>
      <c r="P1" s="3"/>
      <c r="Q1" s="3"/>
      <c r="R1" s="3"/>
      <c r="S1" s="3"/>
      <c r="T1" s="3"/>
      <c r="U1" s="3"/>
      <c r="V1" s="3"/>
      <c r="W1" s="3"/>
      <c r="X1" s="3"/>
      <c r="Y1" s="3"/>
      <c r="Z1" s="3"/>
      <c r="AA1" s="3"/>
      <c r="AB1" s="3"/>
      <c r="AC1" s="3"/>
      <c r="AD1" s="3"/>
      <c r="AE1" s="3"/>
      <c r="AF1" s="3"/>
      <c r="AG1" s="3"/>
      <c r="AH1" s="3"/>
      <c r="AI1" s="3"/>
    </row>
    <row r="2" spans="1:44" ht="82.35" customHeight="1">
      <c r="A2" s="4"/>
      <c r="B2" s="5"/>
      <c r="C2" s="6"/>
      <c r="D2" s="298" t="str">
        <f ca="1">OFFSET(L!$C$1,MATCH("Declaration"&amp;ADDRESS(ROW(),COLUMN(),4),L!$A:$A,0)-1,SL,,)</f>
        <v>Additional Minerals Reporting Template (AMRT)</v>
      </c>
      <c r="E2" s="299"/>
      <c r="F2" s="299"/>
      <c r="G2" s="299"/>
      <c r="H2" s="299"/>
      <c r="I2" s="299"/>
      <c r="J2" s="300"/>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301"/>
      <c r="G3" s="301"/>
      <c r="H3" s="301"/>
      <c r="I3" s="13"/>
      <c r="J3" s="14" t="s">
        <v>12921</v>
      </c>
      <c r="K3" s="7"/>
      <c r="L3" s="1"/>
      <c r="P3" s="15">
        <f>MATCH($D$3,LN,0)</f>
        <v>1</v>
      </c>
    </row>
    <row r="4" spans="1:44" ht="15.75">
      <c r="A4" s="4"/>
      <c r="B4" s="267" t="str">
        <f ca="1">OFFSET(L!$C$1,MATCH("Declaration"&amp;ADDRESS(ROW(),COLUMN(),4),L!$A:$A,0)-1,SL,,)</f>
        <v>The purpose of this document is to collect sourcing information on minerals/metals used in products.</v>
      </c>
      <c r="C4" s="267"/>
      <c r="D4" s="267"/>
      <c r="E4" s="267"/>
      <c r="F4" s="267"/>
      <c r="G4" s="267"/>
      <c r="H4" s="267"/>
      <c r="I4" s="302"/>
      <c r="J4" s="302"/>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7" t="str">
        <f ca="1">OFFSET(L!$C$1,MATCH("Declaration"&amp;ADDRESS(ROW(),COLUMN(),4),L!$A:$A,0)-1,SL,,)</f>
        <v>Mandatory fields are noted with an asterisk (*).  Consult the instructions tab for guidance on how to answer each question.</v>
      </c>
      <c r="C6" s="267"/>
      <c r="D6" s="267"/>
      <c r="E6" s="267"/>
      <c r="F6" s="267"/>
      <c r="G6" s="267"/>
      <c r="H6" s="267"/>
      <c r="I6" s="267"/>
      <c r="J6" s="267"/>
      <c r="K6" s="7"/>
      <c r="L6" s="16" t="s">
        <v>1</v>
      </c>
      <c r="P6" s="3"/>
      <c r="Q6" s="3"/>
      <c r="R6" s="3"/>
      <c r="S6" s="3"/>
      <c r="T6" s="3"/>
      <c r="U6" s="3"/>
      <c r="V6" s="3"/>
      <c r="W6" s="3"/>
      <c r="X6" s="3"/>
      <c r="Y6" s="3"/>
      <c r="Z6" s="3"/>
      <c r="AA6" s="3"/>
      <c r="AB6" s="3"/>
      <c r="AC6" s="3"/>
      <c r="AD6" s="3"/>
      <c r="AE6" s="3"/>
      <c r="AF6" s="3"/>
      <c r="AG6" s="3"/>
      <c r="AH6" s="3"/>
      <c r="AI6" s="3"/>
    </row>
    <row r="7" spans="1:44" ht="36.950000000000003" customHeight="1">
      <c r="A7" s="4"/>
      <c r="B7" s="274" t="str">
        <f ca="1">OFFSET(L!$C$1,MATCH("Declaration"&amp;ADDRESS(ROW(),COLUMN(),4),L!$A:$A,0)-1,SL,,)</f>
        <v>Company Information</v>
      </c>
      <c r="C7" s="274"/>
      <c r="D7" s="274"/>
      <c r="E7" s="274"/>
      <c r="F7" s="274"/>
      <c r="G7" s="274"/>
      <c r="H7" s="274"/>
      <c r="I7" s="274"/>
      <c r="J7" s="274"/>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5" t="s">
        <v>12929</v>
      </c>
      <c r="E8" s="276"/>
      <c r="F8" s="276"/>
      <c r="G8" s="276"/>
      <c r="H8" s="276"/>
      <c r="I8" s="276"/>
      <c r="J8" s="277"/>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78" t="s">
        <v>2</v>
      </c>
      <c r="E9" s="279"/>
      <c r="F9" s="279"/>
      <c r="G9" s="280"/>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450000000000003" customHeight="1">
      <c r="A10" s="21"/>
      <c r="B10" s="281" t="str">
        <f ca="1">OFFSET(L!$C$1,MATCH("Declaration"&amp;ADDRESS(ROW(),COLUMN(),4)&amp;LEFT($D$9,1),L!$A:$A,0)-1,SL,,)</f>
        <v>Description of Scope:</v>
      </c>
      <c r="C10" s="27"/>
      <c r="D10" s="283"/>
      <c r="E10" s="284"/>
      <c r="F10" s="284"/>
      <c r="G10" s="284"/>
      <c r="H10" s="284"/>
      <c r="I10" s="284"/>
      <c r="J10" s="285"/>
      <c r="K10" s="7"/>
      <c r="L10" s="16"/>
      <c r="Q10" s="3"/>
      <c r="R10" s="3"/>
      <c r="S10" s="3"/>
      <c r="T10" s="3"/>
      <c r="U10" s="3"/>
      <c r="V10" s="3"/>
      <c r="W10" s="3"/>
      <c r="X10" s="3"/>
      <c r="Y10" s="3"/>
      <c r="Z10" s="3"/>
      <c r="AA10" s="3"/>
      <c r="AB10" s="3"/>
      <c r="AC10" s="3"/>
      <c r="AD10" s="3"/>
      <c r="AE10" s="3"/>
      <c r="AF10" s="3"/>
      <c r="AG10" s="3"/>
      <c r="AH10" s="3"/>
      <c r="AI10" s="3"/>
    </row>
    <row r="11" spans="1:44" ht="15.75">
      <c r="A11" s="21"/>
      <c r="B11" s="282"/>
      <c r="C11" s="27"/>
      <c r="D11" s="286" t="str">
        <f ca="1">IF(D9=Q9,OFFSET(L!$C$1,MATCH("Declaration"&amp;ADDRESS(ROW(),COLUMN(),4),L!$A:$A,0)-1,SL,,),"")</f>
        <v/>
      </c>
      <c r="E11" s="287"/>
      <c r="F11" s="287"/>
      <c r="G11" s="287"/>
      <c r="H11" s="287"/>
      <c r="I11" s="287"/>
      <c r="J11" s="288"/>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1" t="str">
        <f ca="1">OFFSET(L!$C$1,MATCH("Declaration"&amp;ADDRESS(ROW(),COLUMN(),4),L!$A:$A,0)-1,SL,,)</f>
        <v>Enter Minerals/Metals in Scope (up to a maximum of 10)(*):
This Declaration can include up to 10 minerals or metals.</v>
      </c>
      <c r="C12" s="27"/>
      <c r="D12" s="201" t="s">
        <v>693</v>
      </c>
      <c r="E12" s="250" t="s">
        <v>12930</v>
      </c>
      <c r="F12" s="250"/>
      <c r="G12" s="201" t="s">
        <v>12931</v>
      </c>
      <c r="H12" s="201"/>
      <c r="I12" s="201"/>
      <c r="J12" s="293"/>
      <c r="K12" s="7"/>
      <c r="L12" s="16"/>
      <c r="P12" s="181" t="str">
        <f>IF(ISBLANK(D12),"",D12)</f>
        <v>Aluminum</v>
      </c>
      <c r="Q12" s="205" t="str">
        <f>IF(P13="",P12,IF(P12="",P13,IF(P12&gt;P13,P13,P12)))</f>
        <v>Aluminum</v>
      </c>
      <c r="R12" s="205" t="str">
        <f>Q12</f>
        <v>Aluminum</v>
      </c>
      <c r="S12" s="205" t="str">
        <f t="shared" ref="S12" si="0">IF(R13="",R12,IF(R12="",R13,IF(R12&gt;R13,R13,R12)))</f>
        <v>Aluminum</v>
      </c>
      <c r="T12" s="205" t="str">
        <f t="shared" ref="T12" si="1">S12</f>
        <v>Aluminum</v>
      </c>
      <c r="U12" s="205" t="str">
        <f t="shared" ref="U12" si="2">IF(T13="",T12,IF(T12="",T13,IF(T12&gt;T13,T13,T12)))</f>
        <v>Aluminum</v>
      </c>
      <c r="V12" s="205" t="str">
        <f t="shared" ref="V12" si="3">U12</f>
        <v>Aluminum</v>
      </c>
      <c r="W12" s="205" t="str">
        <f t="shared" ref="W12" si="4">IF(V13="",V12,IF(V12="",V13,IF(V12&gt;V13,V13,V12)))</f>
        <v>Aluminum</v>
      </c>
      <c r="X12" s="205" t="str">
        <f t="shared" ref="X12" si="5">W12</f>
        <v>Aluminum</v>
      </c>
      <c r="Y12" s="205" t="str">
        <f t="shared" ref="Y12" si="6">IF(X13="",X12,IF(X12="",X13,IF(X12&gt;X13,X13,X12)))</f>
        <v>Aluminum</v>
      </c>
      <c r="Z12" s="205" t="str">
        <f t="shared" ref="Z12" si="7">Y12</f>
        <v>Aluminum</v>
      </c>
      <c r="AA12" s="205" t="str">
        <f>Z12</f>
        <v>Aluminum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2"/>
      <c r="C13" s="27"/>
      <c r="D13" s="201"/>
      <c r="E13" s="289"/>
      <c r="F13" s="290"/>
      <c r="G13" s="201"/>
      <c r="H13" s="201"/>
      <c r="I13" s="201"/>
      <c r="J13" s="294"/>
      <c r="K13" s="7"/>
      <c r="L13" s="16"/>
      <c r="P13" s="181" t="str">
        <f>IF(ISBLANK(E12),"",E12)</f>
        <v>Steel</v>
      </c>
      <c r="Q13" s="205" t="str">
        <f>IF(P13="",P13,IF(P12="",P12,IF(P12&gt;P13,P12,P13)))</f>
        <v>Steel</v>
      </c>
      <c r="R13" s="205" t="str">
        <f t="shared" ref="R13:Z13" si="8">IF(Q14="",Q13,IF(Q13="",Q14,IF(Q13&gt;Q14,Q14,Q13)))</f>
        <v>Brass</v>
      </c>
      <c r="S13" s="205" t="str">
        <f t="shared" ref="S13" si="9">IF(R13="",R13,IF(R12="",R12,IF(R12&gt;R13,R12,R13)))</f>
        <v>Brass</v>
      </c>
      <c r="T13" s="205" t="str">
        <f t="shared" si="8"/>
        <v>Brass</v>
      </c>
      <c r="U13" s="205" t="str">
        <f t="shared" ref="U13" si="10">IF(T13="",T13,IF(T12="",T12,IF(T12&gt;T13,T12,T13)))</f>
        <v>Brass</v>
      </c>
      <c r="V13" s="205" t="str">
        <f t="shared" si="8"/>
        <v>Brass</v>
      </c>
      <c r="W13" s="205" t="str">
        <f t="shared" ref="W13" si="11">IF(V13="",V13,IF(V12="",V12,IF(V12&gt;V13,V12,V13)))</f>
        <v>Brass</v>
      </c>
      <c r="X13" s="205" t="str">
        <f t="shared" si="8"/>
        <v>Brass</v>
      </c>
      <c r="Y13" s="205" t="str">
        <f t="shared" ref="Y13" si="12">IF(X13="",X13,IF(X12="",X12,IF(X12&gt;X13,X12,X13)))</f>
        <v>Brass</v>
      </c>
      <c r="Z13" s="205" t="str">
        <f t="shared" si="8"/>
        <v>Brass</v>
      </c>
      <c r="AA13" s="205" t="str" cm="1">
        <f t="array" ref="AA13">_xlfn.IFNA(INDEX($Z$12:$Z$21,MATCH(0,COUNTIF($AA$12:$AA12,$Z$12:$Z$21),0)),"")</f>
        <v>Brass</v>
      </c>
      <c r="AB13" s="204"/>
      <c r="AC13" s="3"/>
      <c r="AD13" s="3"/>
      <c r="AF13" s="3"/>
      <c r="AG13" s="3"/>
      <c r="AH13" s="3"/>
      <c r="AI13" s="3"/>
      <c r="AJ13" s="3"/>
      <c r="AK13" s="3"/>
      <c r="AL13" s="3"/>
      <c r="AM13" s="3"/>
      <c r="AN13" s="3"/>
      <c r="AO13" s="3"/>
      <c r="AP13" s="3"/>
      <c r="AQ13" s="3"/>
      <c r="AR13" s="3"/>
    </row>
    <row r="14" spans="1:44" ht="16.7" customHeight="1">
      <c r="A14" s="21"/>
      <c r="B14" s="28" t="str">
        <f ca="1">OFFSET(L!$C$1,MATCH("Declaration"&amp;ADDRESS(ROW(),COLUMN(),4),L!$A:$A,0)-1,SL,,)</f>
        <v>Company Unique ID:</v>
      </c>
      <c r="C14" s="29"/>
      <c r="D14" s="268"/>
      <c r="E14" s="269"/>
      <c r="F14" s="269"/>
      <c r="G14" s="269"/>
      <c r="H14" s="269"/>
      <c r="I14" s="269"/>
      <c r="J14" s="270"/>
      <c r="K14" s="7"/>
      <c r="L14" s="16"/>
      <c r="P14" s="181" t="str">
        <f>IF(ISBLANK(G12),"",IF(G12="Other [specify below]",IF(ISBLANK(#REF!),"",#REF!),G12))</f>
        <v>Brass</v>
      </c>
      <c r="Q14" s="205" t="str">
        <f t="shared" ref="Q14:Y14" si="13">IF(P15="",P14,IF(P14="",P15,IF(P14&gt;P15,P15,P14)))</f>
        <v>Brass</v>
      </c>
      <c r="R14" s="205" t="str">
        <f t="shared" ref="R14:Z14" si="14">IF(Q14="",Q14,IF(Q13="",Q13,IF(Q13&gt;Q14,Q13,Q14)))</f>
        <v>Steel</v>
      </c>
      <c r="S14" s="205" t="str">
        <f t="shared" si="13"/>
        <v>Steel</v>
      </c>
      <c r="T14" s="205" t="str">
        <f t="shared" si="14"/>
        <v>Steel</v>
      </c>
      <c r="U14" s="205" t="str">
        <f t="shared" si="13"/>
        <v>Steel</v>
      </c>
      <c r="V14" s="205" t="str">
        <f t="shared" si="14"/>
        <v>Steel</v>
      </c>
      <c r="W14" s="205" t="str">
        <f t="shared" si="13"/>
        <v>Steel</v>
      </c>
      <c r="X14" s="205" t="str">
        <f t="shared" si="14"/>
        <v>Steel</v>
      </c>
      <c r="Y14" s="205" t="str">
        <f t="shared" si="13"/>
        <v>Steel</v>
      </c>
      <c r="Z14" s="205" t="str">
        <f t="shared" si="14"/>
        <v>Steel</v>
      </c>
      <c r="AA14" s="205" t="str" cm="1">
        <f t="array" ref="AA14">_xlfn.IFNA(INDEX($Z$12:$Z$21,MATCH(0,COUNTIF($AA$12:$AA13,$Z$12:$Z$21),0)),"")</f>
        <v>Steel</v>
      </c>
      <c r="AB14" s="3"/>
      <c r="AC14" s="3"/>
      <c r="AD14" s="3"/>
      <c r="AE14" s="3"/>
      <c r="AF14" s="3"/>
      <c r="AG14" s="3"/>
      <c r="AH14" s="3"/>
      <c r="AI14" s="3"/>
      <c r="AJ14" s="3"/>
      <c r="AK14" s="3"/>
      <c r="AL14" s="3"/>
      <c r="AM14" s="3"/>
      <c r="AN14" s="3"/>
      <c r="AO14" s="3"/>
      <c r="AP14" s="3"/>
      <c r="AQ14" s="3"/>
      <c r="AR14" s="3"/>
    </row>
    <row r="15" spans="1:44" ht="16.7" customHeight="1">
      <c r="A15" s="21"/>
      <c r="B15" s="28" t="str">
        <f ca="1">OFFSET(L!$C$1,MATCH("Declaration"&amp;ADDRESS(ROW(),COLUMN(),4),L!$A:$A,0)-1,SL,,)</f>
        <v>Company Unique ID Authority:</v>
      </c>
      <c r="C15" s="29"/>
      <c r="D15" s="268"/>
      <c r="E15" s="269"/>
      <c r="F15" s="269"/>
      <c r="G15" s="269"/>
      <c r="H15" s="269"/>
      <c r="I15" s="269"/>
      <c r="J15" s="270"/>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Address:</v>
      </c>
      <c r="C16" s="29"/>
      <c r="D16" s="268" t="s">
        <v>12933</v>
      </c>
      <c r="E16" s="269"/>
      <c r="F16" s="269"/>
      <c r="G16" s="269"/>
      <c r="H16" s="269"/>
      <c r="I16" s="269"/>
      <c r="J16" s="270"/>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68" t="s">
        <v>12932</v>
      </c>
      <c r="E17" s="269"/>
      <c r="F17" s="269"/>
      <c r="G17" s="269"/>
      <c r="H17" s="269"/>
      <c r="I17" s="269"/>
      <c r="J17" s="270"/>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 – Contact (*):</v>
      </c>
      <c r="C18" s="29"/>
      <c r="D18" s="271" t="s">
        <v>12934</v>
      </c>
      <c r="E18" s="272"/>
      <c r="F18" s="272"/>
      <c r="G18" s="272"/>
      <c r="H18" s="272"/>
      <c r="I18" s="272"/>
      <c r="J18" s="273"/>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Phone – Contact (*):</v>
      </c>
      <c r="C19" s="29"/>
      <c r="D19" s="268" t="s">
        <v>12935</v>
      </c>
      <c r="E19" s="269"/>
      <c r="F19" s="269"/>
      <c r="G19" s="269"/>
      <c r="H19" s="269"/>
      <c r="I19" s="269"/>
      <c r="J19" s="270"/>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251" t="s">
        <v>12932</v>
      </c>
      <c r="E20" s="252"/>
      <c r="F20" s="252"/>
      <c r="G20" s="252"/>
      <c r="H20" s="252"/>
      <c r="I20" s="252"/>
      <c r="J20" s="253"/>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Title - Authorizer:</v>
      </c>
      <c r="C21" s="29"/>
      <c r="D21" s="268" t="s">
        <v>12936</v>
      </c>
      <c r="E21" s="269"/>
      <c r="F21" s="269"/>
      <c r="G21" s="269"/>
      <c r="H21" s="269"/>
      <c r="I21" s="269"/>
      <c r="J21" s="270"/>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 - Authorizer (*):</v>
      </c>
      <c r="C22" s="29"/>
      <c r="D22" s="271" t="s">
        <v>12934</v>
      </c>
      <c r="E22" s="272"/>
      <c r="F22" s="272"/>
      <c r="G22" s="272"/>
      <c r="H22" s="272"/>
      <c r="I22" s="272"/>
      <c r="J22" s="273"/>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Phone - Authorizer:</v>
      </c>
      <c r="C23" s="31"/>
      <c r="D23" s="307" t="s">
        <v>12935</v>
      </c>
      <c r="E23" s="308"/>
      <c r="F23" s="308"/>
      <c r="G23" s="308"/>
      <c r="H23" s="308"/>
      <c r="I23" s="308"/>
      <c r="J23" s="309"/>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62">
        <v>45931</v>
      </c>
      <c r="E24" s="263"/>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64"/>
      <c r="E25" s="264"/>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265" t="str">
        <f ca="1">OFFSET(L!$C$1,MATCH("Declaration"&amp;ADDRESS(ROW(),COLUMN(),4),L!$A:$A,0)-1,SL,,)</f>
        <v>Answer the following questions 1 - 2 based on the declaration scope indicated above</v>
      </c>
      <c r="C26" s="265"/>
      <c r="D26" s="265"/>
      <c r="E26" s="265"/>
      <c r="F26" s="265"/>
      <c r="G26" s="265"/>
      <c r="H26" s="265"/>
      <c r="I26" s="265"/>
      <c r="J26" s="265"/>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6" t="str">
        <f ca="1">OFFSET(L!$C$1,MATCH("Declaration"&amp;ADDRESS(ROW(),COLUMN(),4),L!$A:$A,0)-1,SL,,)</f>
        <v>Answer</v>
      </c>
      <c r="E27" s="266"/>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 customHeight="1">
      <c r="A28" s="40"/>
      <c r="B28" s="124" t="str">
        <f>IF(COUNTBLANK(AA12),"",AA12&amp;"(*)")</f>
        <v>Aluminum(*)</v>
      </c>
      <c r="C28" s="6"/>
      <c r="D28" s="254" t="s">
        <v>6</v>
      </c>
      <c r="E28" s="25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 customHeight="1">
      <c r="A29" s="34"/>
      <c r="B29" s="124" t="str">
        <f t="shared" ref="B29:B37" si="32">IF(COUNTBLANK(AA13),"",AA13&amp;"(*)")</f>
        <v>Brass(*)</v>
      </c>
      <c r="C29" s="6"/>
      <c r="D29" s="254" t="s">
        <v>6</v>
      </c>
      <c r="E29" s="255"/>
      <c r="F29" s="45"/>
      <c r="G29" s="256" t="s">
        <v>12937</v>
      </c>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Steel(*)</v>
      </c>
      <c r="C30" s="6"/>
      <c r="D30" s="254" t="s">
        <v>6</v>
      </c>
      <c r="E30" s="255"/>
      <c r="F30" s="45"/>
      <c r="G30" s="256" t="s">
        <v>12938</v>
      </c>
      <c r="H30" s="257"/>
      <c r="I30" s="257"/>
      <c r="J30" s="258"/>
      <c r="K30" s="7"/>
      <c r="L30" s="46"/>
      <c r="P30" s="194" t="str">
        <f t="shared" ref="P30:P39" si="33">IF(COUNTIF(D28,"Yes"),AA12,"")</f>
        <v>Aluminum</v>
      </c>
      <c r="Q30" s="205" t="str">
        <f>IF(P31="",P30,IF(P30="",P31,IF(P30&gt;P31,P31,P30)))</f>
        <v>Aluminum</v>
      </c>
      <c r="R30" s="205" t="str">
        <f>Q30</f>
        <v>Aluminum</v>
      </c>
      <c r="S30" s="205" t="str">
        <f t="shared" ref="S30" si="34">IF(R31="",R30,IF(R30="",R31,IF(R30&gt;R31,R31,R30)))</f>
        <v>Aluminum</v>
      </c>
      <c r="T30" s="205" t="str">
        <f t="shared" ref="T30" si="35">S30</f>
        <v>Aluminum</v>
      </c>
      <c r="U30" s="205" t="str">
        <f t="shared" ref="U30" si="36">IF(T31="",T30,IF(T30="",T31,IF(T30&gt;T31,T31,T30)))</f>
        <v>Aluminum</v>
      </c>
      <c r="V30" s="205" t="str">
        <f t="shared" ref="V30" si="37">U30</f>
        <v>Aluminum</v>
      </c>
      <c r="W30" s="205" t="str">
        <f t="shared" ref="W30" si="38">IF(V31="",V30,IF(V30="",V31,IF(V30&gt;V31,V31,V30)))</f>
        <v>Aluminum</v>
      </c>
      <c r="X30" s="205" t="str">
        <f t="shared" ref="X30" si="39">W30</f>
        <v>Aluminum</v>
      </c>
      <c r="Y30" s="205" t="str">
        <f t="shared" ref="Y30" si="40">IF(X31="",X30,IF(X30="",X31,IF(X30&gt;X31,X31,X30)))</f>
        <v>Aluminum</v>
      </c>
      <c r="Z30" s="205" t="str">
        <f t="shared" ref="Z30" si="41">Y30</f>
        <v>Aluminum</v>
      </c>
      <c r="AA30" s="206"/>
      <c r="AB30" s="3"/>
      <c r="AC30" s="3"/>
      <c r="AD30" s="3"/>
      <c r="AE30" s="3"/>
      <c r="AF30" s="3"/>
      <c r="AG30" s="3"/>
      <c r="AH30" s="3"/>
      <c r="AI30" s="3"/>
      <c r="AJ30" s="3"/>
      <c r="AK30" s="3"/>
      <c r="AL30" s="3"/>
      <c r="AM30" s="3"/>
      <c r="AN30" s="3"/>
      <c r="AO30" s="3"/>
      <c r="AP30" s="3"/>
    </row>
    <row r="31" spans="1:44" ht="22.5">
      <c r="A31" s="34"/>
      <c r="B31" s="124" t="str">
        <f t="shared" si="32"/>
        <v/>
      </c>
      <c r="C31" s="6"/>
      <c r="D31" s="254"/>
      <c r="E31" s="255"/>
      <c r="F31" s="45"/>
      <c r="G31" s="256"/>
      <c r="H31" s="257"/>
      <c r="I31" s="257"/>
      <c r="J31" s="258"/>
      <c r="K31" s="7"/>
      <c r="L31" s="46"/>
      <c r="P31" s="194" t="str">
        <f t="shared" si="33"/>
        <v>Brass</v>
      </c>
      <c r="Q31" s="205" t="str">
        <f>IF(P31="",P31,IF(P30="",P30,IF(P30&gt;P31,P30,P31)))</f>
        <v>Brass</v>
      </c>
      <c r="R31" s="205" t="str">
        <f t="shared" ref="R31" si="42">IF(Q32="",Q31,IF(Q31="",Q32,IF(Q31&gt;Q32,Q32,Q31)))</f>
        <v>Brass</v>
      </c>
      <c r="S31" s="205" t="str">
        <f t="shared" ref="S31" si="43">IF(R31="",R31,IF(R30="",R30,IF(R30&gt;R31,R30,R31)))</f>
        <v>Brass</v>
      </c>
      <c r="T31" s="205" t="str">
        <f t="shared" ref="T31" si="44">IF(S32="",S31,IF(S31="",S32,IF(S31&gt;S32,S32,S31)))</f>
        <v>Brass</v>
      </c>
      <c r="U31" s="205" t="str">
        <f t="shared" ref="U31" si="45">IF(T31="",T31,IF(T30="",T30,IF(T30&gt;T31,T30,T31)))</f>
        <v>Brass</v>
      </c>
      <c r="V31" s="205" t="str">
        <f t="shared" ref="V31" si="46">IF(U32="",U31,IF(U31="",U32,IF(U31&gt;U32,U32,U31)))</f>
        <v>Brass</v>
      </c>
      <c r="W31" s="205" t="str">
        <f t="shared" ref="W31" si="47">IF(V31="",V31,IF(V30="",V30,IF(V30&gt;V31,V30,V31)))</f>
        <v>Brass</v>
      </c>
      <c r="X31" s="205" t="str">
        <f t="shared" ref="X31" si="48">IF(W32="",W31,IF(W31="",W32,IF(W31&gt;W32,W32,W31)))</f>
        <v>Brass</v>
      </c>
      <c r="Y31" s="205" t="str">
        <f t="shared" ref="Y31" si="49">IF(X31="",X31,IF(X30="",X30,IF(X30&gt;X31,X30,X31)))</f>
        <v>Brass</v>
      </c>
      <c r="Z31" s="205" t="str">
        <f t="shared" ref="Z31" si="50">IF(Y32="",Y31,IF(Y31="",Y32,IF(Y31&gt;Y32,Y32,Y31)))</f>
        <v>Brass</v>
      </c>
      <c r="AA31" s="206"/>
      <c r="AB31" s="3"/>
      <c r="AC31" s="3"/>
      <c r="AD31" s="3"/>
      <c r="AE31" s="3"/>
      <c r="AF31" s="3"/>
      <c r="AG31" s="3"/>
      <c r="AH31" s="3"/>
      <c r="AI31" s="3"/>
      <c r="AJ31" s="3"/>
      <c r="AK31" s="3"/>
      <c r="AL31" s="3"/>
      <c r="AM31" s="3"/>
      <c r="AN31" s="3"/>
      <c r="AO31" s="3"/>
      <c r="AP31" s="3"/>
    </row>
    <row r="32" spans="1:44" ht="22.5">
      <c r="A32" s="34"/>
      <c r="B32" s="124" t="str">
        <f t="shared" si="32"/>
        <v/>
      </c>
      <c r="C32" s="47"/>
      <c r="D32" s="254"/>
      <c r="E32" s="255"/>
      <c r="F32" s="45"/>
      <c r="G32" s="304"/>
      <c r="H32" s="305"/>
      <c r="I32" s="305"/>
      <c r="J32" s="306"/>
      <c r="K32" s="7"/>
      <c r="L32" s="46"/>
      <c r="P32" s="194" t="str">
        <f t="shared" si="33"/>
        <v>Steel</v>
      </c>
      <c r="Q32" s="205" t="str">
        <f t="shared" ref="Q32" si="51">IF(P33="",P32,IF(P32="",P33,IF(P32&gt;P33,P33,P32)))</f>
        <v>Steel</v>
      </c>
      <c r="R32" s="205" t="str">
        <f t="shared" ref="R32" si="52">IF(Q32="",Q32,IF(Q31="",Q31,IF(Q31&gt;Q32,Q31,Q32)))</f>
        <v>Steel</v>
      </c>
      <c r="S32" s="205" t="str">
        <f t="shared" ref="S32" si="53">IF(R33="",R32,IF(R32="",R33,IF(R32&gt;R33,R33,R32)))</f>
        <v>Steel</v>
      </c>
      <c r="T32" s="205" t="str">
        <f t="shared" ref="T32" si="54">IF(S32="",S32,IF(S31="",S31,IF(S31&gt;S32,S31,S32)))</f>
        <v>Steel</v>
      </c>
      <c r="U32" s="205" t="str">
        <f t="shared" ref="U32" si="55">IF(T33="",T32,IF(T32="",T33,IF(T32&gt;T33,T33,T32)))</f>
        <v>Steel</v>
      </c>
      <c r="V32" s="205" t="str">
        <f t="shared" ref="V32" si="56">IF(U32="",U32,IF(U31="",U31,IF(U31&gt;U32,U31,U32)))</f>
        <v>Steel</v>
      </c>
      <c r="W32" s="205" t="str">
        <f t="shared" ref="W32" si="57">IF(V33="",V32,IF(V32="",V33,IF(V32&gt;V33,V33,V32)))</f>
        <v>Steel</v>
      </c>
      <c r="X32" s="205" t="str">
        <f t="shared" ref="X32" si="58">IF(W32="",W32,IF(W31="",W31,IF(W31&gt;W32,W31,W32)))</f>
        <v>Steel</v>
      </c>
      <c r="Y32" s="205" t="str">
        <f t="shared" ref="Y32" si="59">IF(X33="",X32,IF(X32="",X33,IF(X32&gt;X33,X33,X32)))</f>
        <v>Steel</v>
      </c>
      <c r="Z32" s="205" t="str">
        <f t="shared" ref="Z32" si="60">IF(Y32="",Y32,IF(Y31="",Y31,IF(Y31&gt;Y32,Y31,Y32)))</f>
        <v>Steel</v>
      </c>
      <c r="AA32" s="206"/>
      <c r="AB32" s="3"/>
      <c r="AC32" s="3"/>
      <c r="AD32" s="3"/>
      <c r="AE32" s="3"/>
      <c r="AF32" s="3"/>
      <c r="AG32" s="3"/>
      <c r="AH32" s="3"/>
      <c r="AI32" s="3"/>
      <c r="AJ32" s="3"/>
      <c r="AK32" s="3"/>
      <c r="AL32" s="3"/>
      <c r="AM32" s="3"/>
      <c r="AN32" s="3"/>
      <c r="AO32" s="3"/>
      <c r="AP32" s="3"/>
    </row>
    <row r="33" spans="1:42" ht="22.5">
      <c r="A33" s="34"/>
      <c r="B33" s="124" t="str">
        <f t="shared" si="32"/>
        <v/>
      </c>
      <c r="C33" s="47"/>
      <c r="D33" s="254"/>
      <c r="E33" s="255"/>
      <c r="F33" s="45"/>
      <c r="G33" s="304"/>
      <c r="H33" s="305"/>
      <c r="I33" s="305"/>
      <c r="J33" s="306"/>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
      </c>
      <c r="C34" s="47"/>
      <c r="D34" s="254"/>
      <c r="E34" s="255"/>
      <c r="F34" s="45"/>
      <c r="G34" s="304"/>
      <c r="H34" s="305"/>
      <c r="I34" s="305"/>
      <c r="J34" s="306"/>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
      </c>
      <c r="C35" s="47"/>
      <c r="D35" s="254"/>
      <c r="E35" s="255"/>
      <c r="F35" s="45"/>
      <c r="G35" s="304"/>
      <c r="H35" s="305"/>
      <c r="I35" s="305"/>
      <c r="J35" s="306"/>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
      </c>
      <c r="C36" s="47"/>
      <c r="D36" s="254"/>
      <c r="E36" s="255"/>
      <c r="F36" s="45"/>
      <c r="G36" s="304"/>
      <c r="H36" s="305"/>
      <c r="I36" s="305"/>
      <c r="J36" s="306"/>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54"/>
      <c r="E37" s="255"/>
      <c r="F37" s="45"/>
      <c r="G37" s="304"/>
      <c r="H37" s="305"/>
      <c r="I37" s="305"/>
      <c r="J37" s="306"/>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1" t="str">
        <f ca="1">D27</f>
        <v>Answer</v>
      </c>
      <c r="E39" s="261"/>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 customHeight="1">
      <c r="A40" s="34"/>
      <c r="B40" s="28" t="str">
        <f>IF(ISERROR(AA12),"",AA12&amp;"")</f>
        <v>Aluminum</v>
      </c>
      <c r="C40" s="6"/>
      <c r="D40" s="259" t="s">
        <v>8</v>
      </c>
      <c r="E40" s="260"/>
      <c r="F40" s="50"/>
      <c r="G40" s="256" t="s">
        <v>12939</v>
      </c>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 customHeight="1">
      <c r="A41" s="34"/>
      <c r="B41" s="28" t="str">
        <f t="shared" ref="B41:B49" si="130">IF(ISERROR(AA13),"",AA13&amp;"")</f>
        <v>Brass</v>
      </c>
      <c r="C41" s="6"/>
      <c r="D41" s="259" t="s">
        <v>8</v>
      </c>
      <c r="E41" s="260"/>
      <c r="F41" s="50"/>
      <c r="G41" s="256" t="s">
        <v>12939</v>
      </c>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Steel</v>
      </c>
      <c r="C42" s="6"/>
      <c r="D42" s="259" t="s">
        <v>8</v>
      </c>
      <c r="E42" s="260"/>
      <c r="F42" s="50"/>
      <c r="G42" s="256" t="s">
        <v>12939</v>
      </c>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
      </c>
      <c r="C43" s="6"/>
      <c r="D43" s="259"/>
      <c r="E43" s="260"/>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
      </c>
      <c r="C44" s="47"/>
      <c r="D44" s="259"/>
      <c r="E44" s="260"/>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
      </c>
      <c r="C45" s="47"/>
      <c r="D45" s="259"/>
      <c r="E45" s="260"/>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
      </c>
      <c r="C46" s="47"/>
      <c r="D46" s="259"/>
      <c r="E46" s="260"/>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
      </c>
      <c r="C47" s="47"/>
      <c r="D47" s="259"/>
      <c r="E47" s="260"/>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
      </c>
      <c r="C48" s="47"/>
      <c r="D48" s="259"/>
      <c r="E48" s="260"/>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259"/>
      <c r="E49" s="260"/>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2.5">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303" t="str">
        <f ca="1">OFFSET(L!$C$1,MATCH("General"&amp;"Cpy",L!$A:$A,0)-1,SL,,)</f>
        <v>© 2025 Responsible Minerals Initiative. All rights reserved.</v>
      </c>
      <c r="C51" s="303"/>
      <c r="D51" s="303"/>
      <c r="E51" s="303"/>
      <c r="F51" s="303"/>
      <c r="G51" s="303"/>
      <c r="H51" s="303"/>
      <c r="I51" s="303"/>
      <c r="J51" s="303"/>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5546875" defaultRowHeight="15"/>
  <cols>
    <col min="1" max="1" width="8.85546875" style="226"/>
    <col min="2" max="2" width="30.140625" style="226" customWidth="1"/>
    <col min="3" max="3" width="76.140625" style="226" customWidth="1"/>
    <col min="4" max="6" width="8.85546875" style="226"/>
    <col min="9" max="9" width="53.42578125" customWidth="1"/>
  </cols>
  <sheetData>
    <row r="1" spans="1:6" s="115" customFormat="1" ht="16.350000000000001" customHeight="1" thickTop="1">
      <c r="A1" s="310"/>
      <c r="B1" s="311"/>
      <c r="C1" s="311"/>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2" t="s">
        <v>697</v>
      </c>
      <c r="C4" s="312"/>
      <c r="D4" s="213"/>
      <c r="E4" s="210"/>
      <c r="F4" s="175"/>
    </row>
    <row r="5" spans="1:6" s="115" customFormat="1" ht="57.6" customHeight="1">
      <c r="A5" s="211"/>
      <c r="B5" s="313" t="str">
        <f ca="1">OFFSET(L!$C$1,MATCH("Minerals Scope"&amp;ADDRESS(ROW(),COLUMN(),4),L!$A:$A,0)-1,SL,,)</f>
        <v>The Minerals Scope tab may be completed by the AMRT requestor to provide additional details on the specified minerals.</v>
      </c>
      <c r="C5" s="313"/>
      <c r="D5" s="213"/>
      <c r="E5" s="210"/>
      <c r="F5" s="175"/>
    </row>
    <row r="6" spans="1:6" s="115" customFormat="1" ht="123.6" customHeight="1">
      <c r="A6" s="211"/>
      <c r="B6" s="313"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3"/>
      <c r="D6" s="213"/>
      <c r="E6" s="210"/>
      <c r="F6" s="175"/>
    </row>
    <row r="7" spans="1:6" s="115" customFormat="1" ht="43.35" customHeight="1">
      <c r="A7" s="214"/>
      <c r="B7" s="215" t="s">
        <v>12062</v>
      </c>
      <c r="C7" s="216" t="s">
        <v>12562</v>
      </c>
      <c r="D7" s="213"/>
      <c r="E7" s="210"/>
      <c r="F7" s="175"/>
    </row>
    <row r="8" spans="1:6" s="117" customFormat="1">
      <c r="A8" s="217"/>
      <c r="B8" s="88"/>
      <c r="C8" s="218"/>
      <c r="D8" s="219"/>
      <c r="E8" s="220"/>
      <c r="F8" s="221"/>
    </row>
    <row r="9" spans="1:6" s="117" customFormat="1" ht="15.75">
      <c r="A9" s="222"/>
      <c r="B9" s="88"/>
      <c r="C9" s="223"/>
      <c r="D9" s="219"/>
      <c r="E9" s="220"/>
      <c r="F9" s="221"/>
    </row>
    <row r="10" spans="1:6" s="117" customFormat="1">
      <c r="A10" s="222"/>
      <c r="B10" s="88"/>
      <c r="C10" s="218"/>
      <c r="D10" s="219"/>
      <c r="E10" s="220"/>
      <c r="F10" s="221"/>
    </row>
    <row r="11" spans="1:6" s="117" customFormat="1" ht="15.75">
      <c r="A11" s="222"/>
      <c r="B11" s="88"/>
      <c r="C11" s="223"/>
      <c r="D11" s="219"/>
      <c r="E11" s="220"/>
      <c r="F11" s="221"/>
    </row>
    <row r="12" spans="1:6" s="117" customFormat="1" ht="15.75">
      <c r="A12" s="222"/>
      <c r="B12" s="88"/>
      <c r="C12" s="223"/>
      <c r="D12" s="219"/>
      <c r="E12" s="220"/>
      <c r="F12" s="221"/>
    </row>
    <row r="13" spans="1:6" s="117" customFormat="1" ht="15.75">
      <c r="A13" s="222"/>
      <c r="B13" s="88"/>
      <c r="C13" s="223"/>
      <c r="D13" s="219"/>
      <c r="E13" s="220"/>
      <c r="F13" s="221"/>
    </row>
    <row r="14" spans="1:6" s="117" customFormat="1" ht="15.75">
      <c r="A14" s="222"/>
      <c r="B14" s="88"/>
      <c r="C14" s="223"/>
      <c r="D14" s="219"/>
      <c r="E14" s="220"/>
      <c r="F14" s="221"/>
    </row>
    <row r="15" spans="1:6" s="117" customFormat="1" ht="15.75">
      <c r="A15" s="222"/>
      <c r="B15" s="88"/>
      <c r="C15" s="223"/>
      <c r="D15" s="219"/>
      <c r="E15" s="220"/>
      <c r="F15" s="221"/>
    </row>
    <row r="16" spans="1:6" s="117" customFormat="1" ht="15.75">
      <c r="A16" s="222"/>
      <c r="B16" s="88"/>
      <c r="C16" s="223"/>
      <c r="D16" s="219"/>
      <c r="E16" s="220"/>
      <c r="F16" s="221"/>
    </row>
    <row r="17" spans="1:6" s="117" customFormat="1" ht="15.75">
      <c r="A17" s="222"/>
      <c r="B17" s="88"/>
      <c r="C17" s="223"/>
      <c r="D17" s="219"/>
      <c r="E17" s="220"/>
      <c r="F17" s="221"/>
    </row>
    <row r="18" spans="1:6" s="115" customFormat="1" ht="13.35" customHeight="1" thickBot="1">
      <c r="A18" s="224"/>
      <c r="B18" s="314"/>
      <c r="C18" s="314"/>
      <c r="D18" s="225"/>
      <c r="E18" s="210"/>
      <c r="F18" s="175"/>
    </row>
    <row r="19" spans="1:6" ht="15.7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627F3DCF-534C-4EC1-9BB8-8D9146007E06}">
      <formula1>listIndex</formula1>
    </dataValidation>
    <dataValidation type="list" allowBlank="1" showInputMessage="1" showErrorMessage="1" promptTitle="Select Minerals/Metals in Scope" prompt="Select 1 of the entered minerals/metals in scope to provide reasons for inclusion on the AMRT." sqref="B8" xr:uid="{1A54EF42-7291-49B4-BD18-19DAA76641A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4" width="39.425781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14062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TO BEGIN:</v>
      </c>
      <c r="C2" s="320"/>
      <c r="D2" s="320"/>
      <c r="E2" s="73"/>
      <c r="F2" s="73"/>
      <c r="G2" s="74"/>
      <c r="H2" s="315"/>
      <c r="I2" s="316"/>
      <c r="J2" s="316"/>
      <c r="K2" s="316"/>
      <c r="L2" s="316"/>
      <c r="M2" s="316"/>
      <c r="N2" s="75"/>
      <c r="O2" s="76"/>
      <c r="P2" s="77"/>
      <c r="Q2" s="77"/>
      <c r="R2" s="77"/>
      <c r="Z2" s="84" t="str">
        <f ca="1">OFFSET(L!$C$1,MATCH("Smelter List"&amp;ADDRESS(ROW(),COLUMN(),4),L!$A:$A,0)-1,SL,,)</f>
        <v>Yes</v>
      </c>
    </row>
    <row r="3" spans="1:26" s="71" customFormat="1" ht="93.95" customHeight="1">
      <c r="A3" s="78"/>
      <c r="B3" s="317"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7"/>
      <c r="D3" s="317"/>
      <c r="E3" s="318" t="str">
        <f ca="1">OFFSET(L!$C$1,MATCH("General"&amp;"Cpy",L!$A:$A,0)-1,SL,,)</f>
        <v>© 2025 Responsible Minerals Initiative. All rights reserved.</v>
      </c>
      <c r="F3" s="318"/>
      <c r="G3" s="319"/>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100000000000001"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100000000000001"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100000000000001"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100000000000001"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100000000000001"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100000000000001"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100000000000001"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100000000000001"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100000000000001"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100000000000001"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100000000000001"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100000000000001"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100000000000001"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100000000000001"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100000000000001"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100000000000001"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100000000000001"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100000000000001"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100000000000001"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100000000000001"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100000000000001"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100000000000001"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100000000000001"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100000000000001"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100000000000001"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100000000000001"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5546875" defaultRowHeight="12.75"/>
  <cols>
    <col min="1" max="1" width="68.85546875" style="71" customWidth="1"/>
    <col min="2" max="2" width="52.42578125" style="71" customWidth="1"/>
    <col min="3" max="3" width="62.85546875" style="120" customWidth="1"/>
    <col min="4" max="4" width="51.140625" style="71" bestFit="1" customWidth="1"/>
    <col min="5" max="5" width="11" style="120" hidden="1" customWidth="1"/>
    <col min="6" max="6" width="16.42578125" style="120" hidden="1" customWidth="1"/>
    <col min="7" max="7" width="16.140625" style="120" hidden="1" customWidth="1"/>
    <col min="8" max="9" width="11" style="120" hidden="1" customWidth="1"/>
    <col min="10" max="10" width="59.85546875" style="120" hidden="1" customWidth="1"/>
    <col min="11" max="11" width="11" style="120" customWidth="1"/>
    <col min="12" max="13" width="10.85546875" style="120" customWidth="1"/>
    <col min="14" max="14" width="38.140625" style="120" customWidth="1"/>
    <col min="15" max="26" width="10.85546875" style="120" customWidth="1"/>
    <col min="27" max="16384" width="10.85546875" style="120"/>
  </cols>
  <sheetData>
    <row r="1" spans="1:10" ht="30" customHeight="1">
      <c r="A1" s="321" t="str">
        <f ca="1">OFFSET(L!$C$1,MATCH("Checker"&amp;ADDRESS(ROW(),COLUMN(),4),L!$A:$A,0)-1,SL,,)</f>
        <v>To ensure all required fields have been populated before submitting to your customers review form for any line items highlighted in red</v>
      </c>
      <c r="B1" s="321"/>
      <c r="C1" s="321"/>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f ca="1">IF(H50=0,"0",H50)</f>
        <v>3</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39">
      <c r="A4" s="170" t="str">
        <f ca="1">Declaration!B8</f>
        <v>Company Name (*):</v>
      </c>
      <c r="B4" s="178" t="str">
        <f>Declaration!D8</f>
        <v>Bud Industries</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Arie Maayan</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Amaayan@budind.com</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4409463200</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Arie Maayan</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Amaayan@budind.com</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Amaayan@budind.com</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25.5">
      <c r="A14" s="169" t="str">
        <f ca="1">Declaration!B24</f>
        <v>Effective Date (*):</v>
      </c>
      <c r="B14" s="188">
        <f>Declaration!D24</f>
        <v>45931</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32"/>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1" customHeight="1">
      <c r="A17" s="169" t="str">
        <f>Declaration!B28</f>
        <v>Aluminum(*)</v>
      </c>
      <c r="B17" s="169" t="str">
        <f>Declaration!D28</f>
        <v>Yes</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1" customHeight="1">
      <c r="A18" s="169" t="str">
        <f>Declaration!B29</f>
        <v>Brass(*)</v>
      </c>
      <c r="B18" s="169" t="str">
        <f>Declaration!D29</f>
        <v>Yes</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1" customHeight="1">
      <c r="A19" s="169" t="str">
        <f>Declaration!B30</f>
        <v>Steel(*)</v>
      </c>
      <c r="B19" s="169" t="str">
        <f>Declaration!D30</f>
        <v>Yes</v>
      </c>
      <c r="C19" s="170" t="str">
        <f t="shared" ca="1" si="0"/>
        <v>Complete</v>
      </c>
      <c r="D19" s="233"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32"/>
      <c r="E27" s="71"/>
      <c r="F27" s="171"/>
      <c r="G27" s="172"/>
      <c r="H27" s="173"/>
      <c r="I27" s="174"/>
    </row>
    <row r="28" spans="1:10" ht="39">
      <c r="A28" s="169" t="str">
        <f>Declaration!B40</f>
        <v>Aluminum</v>
      </c>
      <c r="B28" s="179" t="str">
        <f>Declaration!D40</f>
        <v>Unknown</v>
      </c>
      <c r="C28" s="170" t="str">
        <f t="shared" ref="C28:C37" ca="1" si="15">IF(H28=1,J28,I28)</f>
        <v>Complete</v>
      </c>
      <c r="D28" s="233"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39">
      <c r="A29" s="169" t="str">
        <f>Declaration!B41</f>
        <v>Brass</v>
      </c>
      <c r="B29" s="179" t="str">
        <f>Declaration!D41</f>
        <v>Unknown</v>
      </c>
      <c r="C29" s="170" t="str">
        <f t="shared" ca="1" si="15"/>
        <v>Complete</v>
      </c>
      <c r="D29" s="233"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1" customHeight="1">
      <c r="A30" s="169" t="str">
        <f>Declaration!B42</f>
        <v>Steel</v>
      </c>
      <c r="B30" s="179" t="str">
        <f>Declaration!D42</f>
        <v>Unknown</v>
      </c>
      <c r="C30" s="170" t="str">
        <f t="shared" ca="1" si="15"/>
        <v>Complete</v>
      </c>
      <c r="D30" s="233" t="str">
        <f t="shared" si="16"/>
        <v/>
      </c>
      <c r="E30" s="71" t="s">
        <v>1</v>
      </c>
      <c r="F30" s="171">
        <v>0</v>
      </c>
      <c r="G30" s="172">
        <f t="shared" si="8"/>
        <v>0</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632</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Aluminum</v>
      </c>
      <c r="B40" s="169"/>
      <c r="C40" s="170" t="str">
        <f t="shared" ref="C40:C49" ca="1" si="18">IF(H40=1,J40,I40)</f>
        <v>Provide list of smelters contributing material to supply chain for specified mineral on Smelter List tab</v>
      </c>
      <c r="D40" s="231" t="str">
        <f>IF(H40=0,"","Click here to provide smelter information for "&amp;A40)</f>
        <v>Click here to provide smelter information for Aluminum</v>
      </c>
      <c r="E40" s="71"/>
      <c r="F40" s="171">
        <f>IF(OR(A40="",B17="No",B17="Unknown",B17="Not declaring"),0,1)</f>
        <v>1</v>
      </c>
      <c r="G40" s="172">
        <f>IF(K40&lt;1,1,0)</f>
        <v>1</v>
      </c>
      <c r="H40" s="173">
        <f t="shared" si="9"/>
        <v>1</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Brass</v>
      </c>
      <c r="B41" s="185"/>
      <c r="C41" s="170" t="str">
        <f t="shared" ca="1" si="18"/>
        <v>Provide list of smelters contributing material to supply chain for specified mineral on Smelter List tab</v>
      </c>
      <c r="D41" s="231" t="str">
        <f t="shared" ref="D41:D49" si="19">IF(H41=0,"","Click here to provide smelter information for "&amp;A41)</f>
        <v>Click here to provide smelter information for Brass</v>
      </c>
      <c r="E41" s="71"/>
      <c r="F41" s="171">
        <f t="shared" ref="F41:F49" si="20">IF(OR(A41="",B18="No",B18="Unknown",B18="Not declaring"),0,1)</f>
        <v>1</v>
      </c>
      <c r="G41" s="172">
        <f t="shared" ref="G41:G49" si="21">IF(K41&lt;1,1,0)</f>
        <v>1</v>
      </c>
      <c r="H41" s="173">
        <f t="shared" si="9"/>
        <v>1</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Steel</v>
      </c>
      <c r="B42" s="185"/>
      <c r="C42" s="170" t="str">
        <f t="shared" ca="1" si="18"/>
        <v>Provide list of smelters contributing material to supply chain for specified mineral on Smelter List tab</v>
      </c>
      <c r="D42" s="231" t="str">
        <f t="shared" si="19"/>
        <v>Click here to provide smelter information for Steel</v>
      </c>
      <c r="E42" s="71"/>
      <c r="F42" s="171">
        <f t="shared" si="20"/>
        <v>1</v>
      </c>
      <c r="G42" s="172">
        <f t="shared" si="21"/>
        <v>1</v>
      </c>
      <c r="H42" s="173">
        <f t="shared" si="9"/>
        <v>1</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3</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3" width="39.42578125" style="9" customWidth="1"/>
    <col min="14" max="15" width="21.85546875" style="9" hidden="1" customWidth="1"/>
    <col min="16" max="16" width="10.85546875" style="9" hidden="1" customWidth="1"/>
    <col min="17" max="19" width="9.5703125" style="9" hidden="1" customWidth="1"/>
    <col min="20" max="22" width="5.14062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20" t="str">
        <f ca="1">OFFSET(L!$C$1,MATCH("Mine List"&amp;ADDRESS(ROW(),COLUMN(),4),L!$A:$A,0)-1,SL,,)</f>
        <v>TO BEGIN:</v>
      </c>
      <c r="C2" s="320"/>
      <c r="D2" s="320"/>
      <c r="E2" s="73"/>
      <c r="F2" s="73"/>
      <c r="G2" s="74"/>
      <c r="H2" s="315"/>
      <c r="I2" s="316"/>
      <c r="J2" s="316"/>
      <c r="K2" s="316"/>
      <c r="L2" s="316"/>
      <c r="M2" s="316"/>
      <c r="N2" s="77"/>
      <c r="O2" s="77"/>
    </row>
    <row r="3" spans="1:19" s="71" customFormat="1" ht="93.95" customHeight="1">
      <c r="A3" s="78"/>
      <c r="B3" s="3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7"/>
      <c r="D3" s="317"/>
      <c r="E3" s="318" t="str">
        <f ca="1">OFFSET(L!$C$1,MATCH("General"&amp;"Cpy",L!$A:$A,0)-1,SL,,)</f>
        <v>© 2025 Responsible Minerals Initiative. All rights reserved.</v>
      </c>
      <c r="F3" s="318"/>
      <c r="G3" s="319"/>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2" t="str">
        <f ca="1">OFFSET(L!$C$1,MATCH("Product List"&amp;ADDRESS(ROW(),COLUMN(),4),L!$A:$A,0)-1,SL,,)</f>
        <v>Completion required only if reporting level "Product (or List of Products)" selected on the 'Declaration' worksheet.</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105"/>
      <c r="C6" s="113"/>
      <c r="D6" s="113"/>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5" t="str">
        <f ca="1">OFFSET(L!$C$1,MATCH("General"&amp;"Cpy",L!$A:$A,0)-1,SL,,)</f>
        <v>© 2025 Responsible Minerals Initiative. All rights reserved.</v>
      </c>
      <c r="C2006" s="325"/>
      <c r="D2006" s="325"/>
      <c r="E2006" s="119"/>
    </row>
    <row r="2007" spans="1:6" ht="13.5"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Arie</cp:lastModifiedBy>
  <dcterms:created xsi:type="dcterms:W3CDTF">2022-03-23T02:15:57Z</dcterms:created>
  <dcterms:modified xsi:type="dcterms:W3CDTF">2025-10-01T15:01:55Z</dcterms:modified>
</cp:coreProperties>
</file>